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5565" windowWidth="13020" windowHeight="6690"/>
  </bookViews>
  <sheets>
    <sheet name="FY16 AllocChart OCC" sheetId="38" r:id="rId1"/>
    <sheet name="FY15 Alloc Tbl Draft A (4)" sheetId="17" state="hidden" r:id="rId2"/>
    <sheet name="State Matchng Fixup (2)" sheetId="20" state="hidden" r:id="rId3"/>
    <sheet name="2016 FMAP R" sheetId="22" state="hidden" r:id="rId4"/>
  </sheets>
  <externalReferences>
    <externalReference r:id="rId5"/>
  </externalReferences>
  <definedNames>
    <definedName name="_xlnm._FilterDatabase" localSheetId="1" hidden="1">'FY15 Alloc Tbl Draft A (4)'!$B$3:$AI$68</definedName>
    <definedName name="_xlnm.Print_Area" localSheetId="1">'FY15 Alloc Tbl Draft A (4)'!$B$2:$AI$75</definedName>
    <definedName name="_xlnm.Print_Area" localSheetId="0">'FY16 AllocChart OCC'!$A$1:$L$72</definedName>
  </definedNames>
  <calcPr calcId="145621"/>
</workbook>
</file>

<file path=xl/calcChain.xml><?xml version="1.0" encoding="utf-8"?>
<calcChain xmlns="http://schemas.openxmlformats.org/spreadsheetml/2006/main">
  <c r="H66" i="38" l="1"/>
  <c r="E66" i="38"/>
  <c r="AH67" i="17" l="1"/>
  <c r="AH66" i="17"/>
  <c r="AH65" i="17"/>
  <c r="AH64" i="17"/>
  <c r="AG63" i="17"/>
  <c r="AH62" i="17"/>
  <c r="AI62" i="17" s="1"/>
  <c r="AG62" i="17"/>
  <c r="AG61" i="17"/>
  <c r="AG60" i="17"/>
  <c r="AG59" i="17"/>
  <c r="AC69" i="17"/>
  <c r="W63" i="17"/>
  <c r="W60" i="17"/>
  <c r="W61" i="17"/>
  <c r="AH61" i="17" s="1"/>
  <c r="AI61" i="17" s="1"/>
  <c r="W62" i="17"/>
  <c r="X62" i="17" s="1"/>
  <c r="W59" i="17"/>
  <c r="AH59" i="17" s="1"/>
  <c r="AI59" i="17" l="1"/>
  <c r="AH63" i="17"/>
  <c r="Y59" i="17"/>
  <c r="X61" i="17"/>
  <c r="Y62" i="17"/>
  <c r="AC62" i="17" s="1"/>
  <c r="AE62" i="17" s="1"/>
  <c r="Y60" i="17"/>
  <c r="AC60" i="17" s="1"/>
  <c r="AE60" i="17" s="1"/>
  <c r="AH60" i="17"/>
  <c r="AI60" i="17" s="1"/>
  <c r="X59" i="17"/>
  <c r="Y61" i="17"/>
  <c r="AC61" i="17" s="1"/>
  <c r="AE61" i="17"/>
  <c r="X60" i="17"/>
  <c r="AG5" i="17"/>
  <c r="AG6" i="17"/>
  <c r="AG7" i="17"/>
  <c r="AG8" i="17"/>
  <c r="AG9" i="17"/>
  <c r="AG10" i="17"/>
  <c r="AG11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44" i="17"/>
  <c r="AG45" i="17"/>
  <c r="AG46" i="17"/>
  <c r="AG47" i="17"/>
  <c r="AG48" i="17"/>
  <c r="AG49" i="17"/>
  <c r="AG50" i="17"/>
  <c r="AG51" i="17"/>
  <c r="AG52" i="17"/>
  <c r="AG53" i="17"/>
  <c r="AG54" i="17"/>
  <c r="AG55" i="17"/>
  <c r="AG56" i="17"/>
  <c r="AG4" i="17"/>
  <c r="Y63" i="17" l="1"/>
  <c r="AC59" i="17"/>
  <c r="AE59" i="17" s="1"/>
  <c r="AE63" i="17" s="1"/>
  <c r="W5" i="17"/>
  <c r="W6" i="17"/>
  <c r="W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W36" i="17"/>
  <c r="W37" i="17"/>
  <c r="W38" i="17"/>
  <c r="W39" i="17"/>
  <c r="W40" i="17"/>
  <c r="W41" i="17"/>
  <c r="W42" i="17"/>
  <c r="W43" i="17"/>
  <c r="W44" i="17"/>
  <c r="W45" i="17"/>
  <c r="W46" i="17"/>
  <c r="W47" i="17"/>
  <c r="W48" i="17"/>
  <c r="W49" i="17"/>
  <c r="W50" i="17"/>
  <c r="W51" i="17"/>
  <c r="W52" i="17"/>
  <c r="W53" i="17"/>
  <c r="W54" i="17"/>
  <c r="W55" i="17"/>
  <c r="W4" i="17"/>
  <c r="Q10" i="17"/>
  <c r="Q13" i="17"/>
  <c r="Q22" i="17"/>
  <c r="Q36" i="17"/>
  <c r="P43" i="17"/>
  <c r="Q43" i="17" s="1"/>
  <c r="P29" i="17"/>
  <c r="Q29" i="17" s="1"/>
  <c r="P46" i="17"/>
  <c r="Q46" i="17" s="1"/>
  <c r="G56" i="22"/>
  <c r="H56" i="22" s="1"/>
  <c r="F56" i="22"/>
  <c r="G55" i="22"/>
  <c r="H55" i="22" s="1"/>
  <c r="F55" i="22"/>
  <c r="G54" i="22"/>
  <c r="H54" i="22" s="1"/>
  <c r="F54" i="22"/>
  <c r="G53" i="22"/>
  <c r="F53" i="22"/>
  <c r="G52" i="22"/>
  <c r="H52" i="22" s="1"/>
  <c r="F52" i="22"/>
  <c r="G51" i="22"/>
  <c r="H51" i="22" s="1"/>
  <c r="F51" i="22"/>
  <c r="G50" i="22"/>
  <c r="H50" i="22" s="1"/>
  <c r="F50" i="22"/>
  <c r="G49" i="22"/>
  <c r="F49" i="22"/>
  <c r="G48" i="22"/>
  <c r="H48" i="22" s="1"/>
  <c r="F48" i="22"/>
  <c r="G47" i="22"/>
  <c r="H47" i="22" s="1"/>
  <c r="F47" i="22"/>
  <c r="G46" i="22"/>
  <c r="H46" i="22" s="1"/>
  <c r="F46" i="22"/>
  <c r="G45" i="22"/>
  <c r="F45" i="22"/>
  <c r="H45" i="22" s="1"/>
  <c r="G44" i="22"/>
  <c r="H44" i="22" s="1"/>
  <c r="F44" i="22"/>
  <c r="G43" i="22"/>
  <c r="H43" i="22" s="1"/>
  <c r="F43" i="22"/>
  <c r="G42" i="22"/>
  <c r="H42" i="22" s="1"/>
  <c r="F42" i="22"/>
  <c r="G41" i="22"/>
  <c r="F41" i="22"/>
  <c r="H41" i="22" s="1"/>
  <c r="G40" i="22"/>
  <c r="H40" i="22" s="1"/>
  <c r="F40" i="22"/>
  <c r="G39" i="22"/>
  <c r="H39" i="22" s="1"/>
  <c r="F39" i="22"/>
  <c r="G38" i="22"/>
  <c r="H38" i="22" s="1"/>
  <c r="F38" i="22"/>
  <c r="G37" i="22"/>
  <c r="F37" i="22"/>
  <c r="G36" i="22"/>
  <c r="H36" i="22" s="1"/>
  <c r="F36" i="22"/>
  <c r="G35" i="22"/>
  <c r="H35" i="22" s="1"/>
  <c r="F35" i="22"/>
  <c r="G34" i="22"/>
  <c r="H34" i="22" s="1"/>
  <c r="F34" i="22"/>
  <c r="G33" i="22"/>
  <c r="F33" i="22"/>
  <c r="G32" i="22"/>
  <c r="H32" i="22" s="1"/>
  <c r="F32" i="22"/>
  <c r="G31" i="22"/>
  <c r="H31" i="22" s="1"/>
  <c r="F31" i="22"/>
  <c r="G30" i="22"/>
  <c r="H30" i="22" s="1"/>
  <c r="F30" i="22"/>
  <c r="G29" i="22"/>
  <c r="F29" i="22"/>
  <c r="G28" i="22"/>
  <c r="H28" i="22" s="1"/>
  <c r="F28" i="22"/>
  <c r="G27" i="22"/>
  <c r="H27" i="22" s="1"/>
  <c r="F27" i="22"/>
  <c r="G26" i="22"/>
  <c r="H26" i="22" s="1"/>
  <c r="F26" i="22"/>
  <c r="G25" i="22"/>
  <c r="F25" i="22"/>
  <c r="G24" i="22"/>
  <c r="H24" i="22" s="1"/>
  <c r="F24" i="22"/>
  <c r="G23" i="22"/>
  <c r="H23" i="22" s="1"/>
  <c r="F23" i="22"/>
  <c r="G22" i="22"/>
  <c r="H22" i="22" s="1"/>
  <c r="F22" i="22"/>
  <c r="G21" i="22"/>
  <c r="F21" i="22"/>
  <c r="G20" i="22"/>
  <c r="H20" i="22" s="1"/>
  <c r="F20" i="22"/>
  <c r="G19" i="22"/>
  <c r="H19" i="22" s="1"/>
  <c r="F19" i="22"/>
  <c r="G18" i="22"/>
  <c r="H18" i="22" s="1"/>
  <c r="F18" i="22"/>
  <c r="G17" i="22"/>
  <c r="F17" i="22"/>
  <c r="G16" i="22"/>
  <c r="H16" i="22" s="1"/>
  <c r="F16" i="22"/>
  <c r="G15" i="22"/>
  <c r="H15" i="22" s="1"/>
  <c r="F15" i="22"/>
  <c r="G14" i="22"/>
  <c r="H14" i="22" s="1"/>
  <c r="F14" i="22"/>
  <c r="G13" i="22"/>
  <c r="F13" i="22"/>
  <c r="G12" i="22"/>
  <c r="H12" i="22" s="1"/>
  <c r="F12" i="22"/>
  <c r="G11" i="22"/>
  <c r="H11" i="22" s="1"/>
  <c r="F11" i="22"/>
  <c r="G10" i="22"/>
  <c r="H10" i="22" s="1"/>
  <c r="F10" i="22"/>
  <c r="G9" i="22"/>
  <c r="F9" i="22"/>
  <c r="G8" i="22"/>
  <c r="H8" i="22" s="1"/>
  <c r="F8" i="22"/>
  <c r="G7" i="22"/>
  <c r="H7" i="22" s="1"/>
  <c r="F7" i="22"/>
  <c r="G6" i="22"/>
  <c r="H6" i="22" s="1"/>
  <c r="F6" i="22"/>
  <c r="H9" i="22" l="1"/>
  <c r="H13" i="22"/>
  <c r="H21" i="22"/>
  <c r="H25" i="22"/>
  <c r="H29" i="22"/>
  <c r="H37" i="22"/>
  <c r="H53" i="22"/>
  <c r="P21" i="17"/>
  <c r="Q21" i="17" s="1"/>
  <c r="P5" i="17"/>
  <c r="Q5" i="17" s="1"/>
  <c r="P9" i="17"/>
  <c r="Q9" i="17" s="1"/>
  <c r="P34" i="17"/>
  <c r="Q34" i="17" s="1"/>
  <c r="P12" i="17"/>
  <c r="Q12" i="17" s="1"/>
  <c r="P37" i="17"/>
  <c r="Q37" i="17" s="1"/>
  <c r="P54" i="17"/>
  <c r="Q54" i="17" s="1"/>
  <c r="P51" i="17"/>
  <c r="Q51" i="17" s="1"/>
  <c r="P42" i="17"/>
  <c r="Q42" i="17" s="1"/>
  <c r="P15" i="17"/>
  <c r="Q15" i="17" s="1"/>
  <c r="P19" i="17"/>
  <c r="Q19" i="17" s="1"/>
  <c r="P38" i="17"/>
  <c r="Q38" i="17" s="1"/>
  <c r="P17" i="17"/>
  <c r="Q17" i="17" s="1"/>
  <c r="P25" i="17"/>
  <c r="Q25" i="17" s="1"/>
  <c r="P31" i="17"/>
  <c r="Q31" i="17" s="1"/>
  <c r="P35" i="17"/>
  <c r="Q35" i="17" s="1"/>
  <c r="P26" i="17"/>
  <c r="Q26" i="17" s="1"/>
  <c r="P41" i="17"/>
  <c r="Q41" i="17" s="1"/>
  <c r="P48" i="17"/>
  <c r="Q48" i="17" s="1"/>
  <c r="P52" i="17"/>
  <c r="Q52" i="17" s="1"/>
  <c r="P55" i="17"/>
  <c r="Q55" i="17" s="1"/>
  <c r="P20" i="17"/>
  <c r="Q20" i="17" s="1"/>
  <c r="H17" i="22"/>
  <c r="H33" i="22"/>
  <c r="H49" i="22"/>
  <c r="P50" i="17"/>
  <c r="Q50" i="17" s="1"/>
  <c r="P33" i="17"/>
  <c r="Q33" i="17" s="1"/>
  <c r="P6" i="17"/>
  <c r="Q6" i="17" s="1"/>
  <c r="X52" i="17"/>
  <c r="X48" i="17"/>
  <c r="X44" i="17"/>
  <c r="X40" i="17"/>
  <c r="X36" i="17"/>
  <c r="X32" i="17"/>
  <c r="X28" i="17"/>
  <c r="X24" i="17"/>
  <c r="X20" i="17"/>
  <c r="X16" i="17"/>
  <c r="X12" i="17"/>
  <c r="X8" i="17"/>
  <c r="X55" i="17"/>
  <c r="X51" i="17"/>
  <c r="X47" i="17"/>
  <c r="X43" i="17"/>
  <c r="X39" i="17"/>
  <c r="X35" i="17"/>
  <c r="X31" i="17"/>
  <c r="X27" i="17"/>
  <c r="X23" i="17"/>
  <c r="X19" i="17"/>
  <c r="X15" i="17"/>
  <c r="X11" i="17"/>
  <c r="X7" i="17"/>
  <c r="X54" i="17"/>
  <c r="X50" i="17"/>
  <c r="X46" i="17"/>
  <c r="X42" i="17"/>
  <c r="X38" i="17"/>
  <c r="X34" i="17"/>
  <c r="X30" i="17"/>
  <c r="X26" i="17"/>
  <c r="X22" i="17"/>
  <c r="X18" i="17"/>
  <c r="X14" i="17"/>
  <c r="X10" i="17"/>
  <c r="X6" i="17"/>
  <c r="X53" i="17"/>
  <c r="X49" i="17"/>
  <c r="X45" i="17"/>
  <c r="X41" i="17"/>
  <c r="X37" i="17"/>
  <c r="X33" i="17"/>
  <c r="X29" i="17"/>
  <c r="X25" i="17"/>
  <c r="X21" i="17"/>
  <c r="X17" i="17"/>
  <c r="X13" i="17"/>
  <c r="X9" i="17"/>
  <c r="X5" i="17"/>
  <c r="W56" i="17"/>
  <c r="W68" i="17" s="1"/>
  <c r="X4" i="17"/>
  <c r="P32" i="17" l="1"/>
  <c r="Q32" i="17" s="1"/>
  <c r="P53" i="17"/>
  <c r="Q53" i="17" s="1"/>
  <c r="P16" i="17"/>
  <c r="Q16" i="17" s="1"/>
  <c r="P14" i="17"/>
  <c r="Q14" i="17" s="1"/>
  <c r="P47" i="17"/>
  <c r="Q47" i="17" s="1"/>
  <c r="P40" i="17"/>
  <c r="Q40" i="17" s="1"/>
  <c r="P44" i="17"/>
  <c r="Q44" i="17" s="1"/>
  <c r="P7" i="17"/>
  <c r="Q7" i="17" s="1"/>
  <c r="P23" i="17"/>
  <c r="Q23" i="17" s="1"/>
  <c r="P18" i="17"/>
  <c r="Q18" i="17" s="1"/>
  <c r="P11" i="17"/>
  <c r="Q11" i="17" s="1"/>
  <c r="P39" i="17"/>
  <c r="Q39" i="17" s="1"/>
  <c r="P27" i="17"/>
  <c r="Q27" i="17" s="1"/>
  <c r="P30" i="17"/>
  <c r="Q30" i="17" s="1"/>
  <c r="P28" i="17"/>
  <c r="Q28" i="17" s="1"/>
  <c r="P24" i="17"/>
  <c r="Q24" i="17" s="1"/>
  <c r="P49" i="17"/>
  <c r="Q49" i="17" s="1"/>
  <c r="P8" i="17"/>
  <c r="Q8" i="17" s="1"/>
  <c r="P4" i="17"/>
  <c r="Q4" i="17" s="1"/>
  <c r="P45" i="17"/>
  <c r="Q45" i="17" s="1"/>
  <c r="Y4" i="17"/>
  <c r="Y52" i="17"/>
  <c r="AC52" i="17" s="1"/>
  <c r="AE52" i="17" s="1"/>
  <c r="Y36" i="17"/>
  <c r="AC36" i="17" s="1"/>
  <c r="AE36" i="17" s="1"/>
  <c r="Y20" i="17"/>
  <c r="AC20" i="17" s="1"/>
  <c r="AE20" i="17" s="1"/>
  <c r="Y55" i="17"/>
  <c r="AC55" i="17" s="1"/>
  <c r="AE55" i="17" s="1"/>
  <c r="Y39" i="17"/>
  <c r="AC39" i="17" s="1"/>
  <c r="AE39" i="17" s="1"/>
  <c r="Y23" i="17"/>
  <c r="AC23" i="17" s="1"/>
  <c r="AE23" i="17" s="1"/>
  <c r="Y7" i="17"/>
  <c r="AC7" i="17" s="1"/>
  <c r="AE7" i="17" s="1"/>
  <c r="Y42" i="17"/>
  <c r="AC42" i="17" s="1"/>
  <c r="AE42" i="17" s="1"/>
  <c r="Y26" i="17"/>
  <c r="AC26" i="17" s="1"/>
  <c r="AE26" i="17" s="1"/>
  <c r="Y10" i="17"/>
  <c r="AC10" i="17" s="1"/>
  <c r="AE10" i="17" s="1"/>
  <c r="Y49" i="17"/>
  <c r="AC49" i="17" s="1"/>
  <c r="AE49" i="17" s="1"/>
  <c r="Y33" i="17"/>
  <c r="AC33" i="17" s="1"/>
  <c r="AE33" i="17" s="1"/>
  <c r="Y17" i="17"/>
  <c r="AC17" i="17" s="1"/>
  <c r="AE17" i="17" s="1"/>
  <c r="Y40" i="17"/>
  <c r="AC40" i="17" s="1"/>
  <c r="AE40" i="17" s="1"/>
  <c r="Y24" i="17"/>
  <c r="AC24" i="17" s="1"/>
  <c r="AE24" i="17" s="1"/>
  <c r="Y8" i="17"/>
  <c r="AC8" i="17" s="1"/>
  <c r="AE8" i="17" s="1"/>
  <c r="Y43" i="17"/>
  <c r="AC43" i="17" s="1"/>
  <c r="AE43" i="17" s="1"/>
  <c r="Y27" i="17"/>
  <c r="AC27" i="17" s="1"/>
  <c r="AE27" i="17" s="1"/>
  <c r="Y11" i="17"/>
  <c r="AC11" i="17" s="1"/>
  <c r="AE11" i="17" s="1"/>
  <c r="Y46" i="17"/>
  <c r="AC46" i="17" s="1"/>
  <c r="AE46" i="17" s="1"/>
  <c r="Y30" i="17"/>
  <c r="AC30" i="17" s="1"/>
  <c r="AE30" i="17" s="1"/>
  <c r="Y14" i="17"/>
  <c r="AC14" i="17" s="1"/>
  <c r="AE14" i="17" s="1"/>
  <c r="Y53" i="17"/>
  <c r="AC53" i="17" s="1"/>
  <c r="AE53" i="17" s="1"/>
  <c r="Y37" i="17"/>
  <c r="AC37" i="17" s="1"/>
  <c r="AE37" i="17" s="1"/>
  <c r="Y21" i="17"/>
  <c r="AC21" i="17" s="1"/>
  <c r="AE21" i="17" s="1"/>
  <c r="Y5" i="17"/>
  <c r="AC5" i="17" s="1"/>
  <c r="AE5" i="17" s="1"/>
  <c r="Y44" i="17"/>
  <c r="AC44" i="17" s="1"/>
  <c r="AE44" i="17" s="1"/>
  <c r="Y28" i="17"/>
  <c r="AC28" i="17" s="1"/>
  <c r="AE28" i="17" s="1"/>
  <c r="Y12" i="17"/>
  <c r="AC12" i="17" s="1"/>
  <c r="AE12" i="17" s="1"/>
  <c r="Y47" i="17"/>
  <c r="AC47" i="17" s="1"/>
  <c r="AE47" i="17" s="1"/>
  <c r="Y31" i="17"/>
  <c r="AC31" i="17" s="1"/>
  <c r="AE31" i="17" s="1"/>
  <c r="Y15" i="17"/>
  <c r="AC15" i="17" s="1"/>
  <c r="AE15" i="17" s="1"/>
  <c r="Y50" i="17"/>
  <c r="AC50" i="17" s="1"/>
  <c r="AE50" i="17" s="1"/>
  <c r="Y34" i="17"/>
  <c r="AC34" i="17" s="1"/>
  <c r="AE34" i="17" s="1"/>
  <c r="Y18" i="17"/>
  <c r="AC18" i="17" s="1"/>
  <c r="AE18" i="17" s="1"/>
  <c r="Y41" i="17"/>
  <c r="AC41" i="17" s="1"/>
  <c r="AE41" i="17" s="1"/>
  <c r="Y25" i="17"/>
  <c r="AC25" i="17" s="1"/>
  <c r="AE25" i="17" s="1"/>
  <c r="Y9" i="17"/>
  <c r="AC9" i="17" s="1"/>
  <c r="AE9" i="17" s="1"/>
  <c r="Y48" i="17"/>
  <c r="AC48" i="17" s="1"/>
  <c r="AE48" i="17" s="1"/>
  <c r="Y32" i="17"/>
  <c r="AC32" i="17" s="1"/>
  <c r="AE32" i="17" s="1"/>
  <c r="Y16" i="17"/>
  <c r="AC16" i="17" s="1"/>
  <c r="AE16" i="17" s="1"/>
  <c r="Y13" i="17"/>
  <c r="AC13" i="17" s="1"/>
  <c r="AE13" i="17" s="1"/>
  <c r="Y45" i="17"/>
  <c r="AC45" i="17" s="1"/>
  <c r="AE45" i="17" s="1"/>
  <c r="Y6" i="17"/>
  <c r="AC6" i="17" s="1"/>
  <c r="AE6" i="17" s="1"/>
  <c r="Y38" i="17"/>
  <c r="AC38" i="17" s="1"/>
  <c r="AE38" i="17" s="1"/>
  <c r="Y19" i="17"/>
  <c r="AC19" i="17" s="1"/>
  <c r="AE19" i="17" s="1"/>
  <c r="Y51" i="17"/>
  <c r="AC51" i="17" s="1"/>
  <c r="AE51" i="17" s="1"/>
  <c r="Y29" i="17"/>
  <c r="AC29" i="17" s="1"/>
  <c r="AE29" i="17" s="1"/>
  <c r="Y22" i="17"/>
  <c r="AC22" i="17" s="1"/>
  <c r="AE22" i="17" s="1"/>
  <c r="Y54" i="17"/>
  <c r="AC54" i="17" s="1"/>
  <c r="AE54" i="17" s="1"/>
  <c r="Y35" i="17"/>
  <c r="AC35" i="17" s="1"/>
  <c r="AE35" i="17" s="1"/>
  <c r="Y56" i="17" l="1"/>
  <c r="AC4" i="17"/>
  <c r="E59" i="17"/>
  <c r="E60" i="17"/>
  <c r="E61" i="17"/>
  <c r="E62" i="17"/>
  <c r="E63" i="17"/>
  <c r="E64" i="17"/>
  <c r="E65" i="17"/>
  <c r="E66" i="17"/>
  <c r="E67" i="17"/>
  <c r="L57" i="17"/>
  <c r="G5" i="17"/>
  <c r="L5" i="17" s="1"/>
  <c r="S5" i="17" s="1"/>
  <c r="T5" i="17" s="1"/>
  <c r="U5" i="17" s="1"/>
  <c r="G6" i="17"/>
  <c r="H6" i="17" s="1"/>
  <c r="G7" i="17"/>
  <c r="L7" i="17" s="1"/>
  <c r="S7" i="17" s="1"/>
  <c r="T7" i="17" s="1"/>
  <c r="U7" i="17" s="1"/>
  <c r="G8" i="17"/>
  <c r="L8" i="17" s="1"/>
  <c r="S8" i="17" s="1"/>
  <c r="T8" i="17" s="1"/>
  <c r="U8" i="17" s="1"/>
  <c r="G9" i="17"/>
  <c r="L9" i="17" s="1"/>
  <c r="S9" i="17" s="1"/>
  <c r="T9" i="17" s="1"/>
  <c r="U9" i="17" s="1"/>
  <c r="G10" i="17"/>
  <c r="L10" i="17" s="1"/>
  <c r="S10" i="17" s="1"/>
  <c r="T10" i="17" s="1"/>
  <c r="U10" i="17" s="1"/>
  <c r="G11" i="17"/>
  <c r="L11" i="17" s="1"/>
  <c r="S11" i="17" s="1"/>
  <c r="T11" i="17" s="1"/>
  <c r="U11" i="17" s="1"/>
  <c r="G12" i="17"/>
  <c r="L12" i="17" s="1"/>
  <c r="S12" i="17" s="1"/>
  <c r="T12" i="17" s="1"/>
  <c r="U12" i="17" s="1"/>
  <c r="G13" i="17"/>
  <c r="L13" i="17" s="1"/>
  <c r="S13" i="17" s="1"/>
  <c r="T13" i="17" s="1"/>
  <c r="U13" i="17" s="1"/>
  <c r="G14" i="17"/>
  <c r="H14" i="17" s="1"/>
  <c r="G15" i="17"/>
  <c r="L15" i="17" s="1"/>
  <c r="S15" i="17" s="1"/>
  <c r="T15" i="17" s="1"/>
  <c r="U15" i="17" s="1"/>
  <c r="G16" i="17"/>
  <c r="L16" i="17" s="1"/>
  <c r="S16" i="17" s="1"/>
  <c r="T16" i="17" s="1"/>
  <c r="U16" i="17" s="1"/>
  <c r="G17" i="17"/>
  <c r="L17" i="17" s="1"/>
  <c r="S17" i="17" s="1"/>
  <c r="T17" i="17" s="1"/>
  <c r="U17" i="17" s="1"/>
  <c r="G18" i="17"/>
  <c r="L18" i="17" s="1"/>
  <c r="S18" i="17" s="1"/>
  <c r="T18" i="17" s="1"/>
  <c r="U18" i="17" s="1"/>
  <c r="G19" i="17"/>
  <c r="L19" i="17" s="1"/>
  <c r="S19" i="17" s="1"/>
  <c r="T19" i="17" s="1"/>
  <c r="U19" i="17" s="1"/>
  <c r="G20" i="17"/>
  <c r="L20" i="17" s="1"/>
  <c r="S20" i="17" s="1"/>
  <c r="T20" i="17" s="1"/>
  <c r="U20" i="17" s="1"/>
  <c r="G21" i="17"/>
  <c r="L21" i="17" s="1"/>
  <c r="S21" i="17" s="1"/>
  <c r="T21" i="17" s="1"/>
  <c r="U21" i="17" s="1"/>
  <c r="G22" i="17"/>
  <c r="H22" i="17" s="1"/>
  <c r="G23" i="17"/>
  <c r="L23" i="17" s="1"/>
  <c r="S23" i="17" s="1"/>
  <c r="T23" i="17" s="1"/>
  <c r="U23" i="17" s="1"/>
  <c r="G24" i="17"/>
  <c r="L24" i="17" s="1"/>
  <c r="S24" i="17" s="1"/>
  <c r="T24" i="17" s="1"/>
  <c r="U24" i="17" s="1"/>
  <c r="G25" i="17"/>
  <c r="L25" i="17" s="1"/>
  <c r="S25" i="17" s="1"/>
  <c r="T25" i="17" s="1"/>
  <c r="U25" i="17" s="1"/>
  <c r="G26" i="17"/>
  <c r="L26" i="17" s="1"/>
  <c r="S26" i="17" s="1"/>
  <c r="T26" i="17" s="1"/>
  <c r="U26" i="17" s="1"/>
  <c r="G27" i="17"/>
  <c r="L27" i="17" s="1"/>
  <c r="S27" i="17" s="1"/>
  <c r="T27" i="17" s="1"/>
  <c r="U27" i="17" s="1"/>
  <c r="G28" i="17"/>
  <c r="L28" i="17" s="1"/>
  <c r="S28" i="17" s="1"/>
  <c r="T28" i="17" s="1"/>
  <c r="U28" i="17" s="1"/>
  <c r="G29" i="17"/>
  <c r="L29" i="17" s="1"/>
  <c r="S29" i="17" s="1"/>
  <c r="T29" i="17" s="1"/>
  <c r="U29" i="17" s="1"/>
  <c r="G30" i="17"/>
  <c r="H30" i="17" s="1"/>
  <c r="G31" i="17"/>
  <c r="L31" i="17" s="1"/>
  <c r="S31" i="17" s="1"/>
  <c r="T31" i="17" s="1"/>
  <c r="U31" i="17" s="1"/>
  <c r="G32" i="17"/>
  <c r="L32" i="17" s="1"/>
  <c r="S32" i="17" s="1"/>
  <c r="T32" i="17" s="1"/>
  <c r="U32" i="17" s="1"/>
  <c r="G33" i="17"/>
  <c r="L33" i="17" s="1"/>
  <c r="S33" i="17" s="1"/>
  <c r="T33" i="17" s="1"/>
  <c r="U33" i="17" s="1"/>
  <c r="G34" i="17"/>
  <c r="L34" i="17" s="1"/>
  <c r="S34" i="17" s="1"/>
  <c r="T34" i="17" s="1"/>
  <c r="U34" i="17" s="1"/>
  <c r="G35" i="17"/>
  <c r="L35" i="17" s="1"/>
  <c r="S35" i="17" s="1"/>
  <c r="T35" i="17" s="1"/>
  <c r="U35" i="17" s="1"/>
  <c r="G36" i="17"/>
  <c r="L36" i="17" s="1"/>
  <c r="S36" i="17" s="1"/>
  <c r="T36" i="17" s="1"/>
  <c r="U36" i="17" s="1"/>
  <c r="G37" i="17"/>
  <c r="L37" i="17" s="1"/>
  <c r="S37" i="17" s="1"/>
  <c r="T37" i="17" s="1"/>
  <c r="U37" i="17" s="1"/>
  <c r="G38" i="17"/>
  <c r="H38" i="17" s="1"/>
  <c r="G39" i="17"/>
  <c r="L39" i="17" s="1"/>
  <c r="S39" i="17" s="1"/>
  <c r="T39" i="17" s="1"/>
  <c r="U39" i="17" s="1"/>
  <c r="G40" i="17"/>
  <c r="L40" i="17" s="1"/>
  <c r="S40" i="17" s="1"/>
  <c r="T40" i="17" s="1"/>
  <c r="U40" i="17" s="1"/>
  <c r="G41" i="17"/>
  <c r="L41" i="17" s="1"/>
  <c r="S41" i="17" s="1"/>
  <c r="T41" i="17" s="1"/>
  <c r="U41" i="17" s="1"/>
  <c r="G42" i="17"/>
  <c r="L42" i="17" s="1"/>
  <c r="S42" i="17" s="1"/>
  <c r="T42" i="17" s="1"/>
  <c r="U42" i="17" s="1"/>
  <c r="G43" i="17"/>
  <c r="L43" i="17" s="1"/>
  <c r="S43" i="17" s="1"/>
  <c r="T43" i="17" s="1"/>
  <c r="G44" i="17"/>
  <c r="L44" i="17" s="1"/>
  <c r="S44" i="17" s="1"/>
  <c r="T44" i="17" s="1"/>
  <c r="U44" i="17" s="1"/>
  <c r="G45" i="17"/>
  <c r="L45" i="17" s="1"/>
  <c r="S45" i="17" s="1"/>
  <c r="T45" i="17" s="1"/>
  <c r="U45" i="17" s="1"/>
  <c r="G46" i="17"/>
  <c r="H46" i="17" s="1"/>
  <c r="G47" i="17"/>
  <c r="L47" i="17" s="1"/>
  <c r="S47" i="17" s="1"/>
  <c r="T47" i="17" s="1"/>
  <c r="U47" i="17" s="1"/>
  <c r="G48" i="17"/>
  <c r="L48" i="17" s="1"/>
  <c r="S48" i="17" s="1"/>
  <c r="T48" i="17" s="1"/>
  <c r="U48" i="17" s="1"/>
  <c r="G49" i="17"/>
  <c r="L49" i="17" s="1"/>
  <c r="S49" i="17" s="1"/>
  <c r="T49" i="17" s="1"/>
  <c r="U49" i="17" s="1"/>
  <c r="G50" i="17"/>
  <c r="H50" i="17" s="1"/>
  <c r="G51" i="17"/>
  <c r="L51" i="17" s="1"/>
  <c r="S51" i="17" s="1"/>
  <c r="T51" i="17" s="1"/>
  <c r="U51" i="17" s="1"/>
  <c r="G52" i="17"/>
  <c r="L52" i="17" s="1"/>
  <c r="S52" i="17" s="1"/>
  <c r="T52" i="17" s="1"/>
  <c r="U52" i="17" s="1"/>
  <c r="G53" i="17"/>
  <c r="L53" i="17" s="1"/>
  <c r="S53" i="17" s="1"/>
  <c r="T53" i="17" s="1"/>
  <c r="U53" i="17" s="1"/>
  <c r="G54" i="17"/>
  <c r="H54" i="17" s="1"/>
  <c r="G55" i="17"/>
  <c r="L55" i="17" s="1"/>
  <c r="S55" i="17" s="1"/>
  <c r="T55" i="17" s="1"/>
  <c r="U55" i="17" s="1"/>
  <c r="G4" i="17"/>
  <c r="H4" i="17" s="1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4" i="17"/>
  <c r="E52" i="17" l="1"/>
  <c r="AH52" i="17"/>
  <c r="AI52" i="17" s="1"/>
  <c r="E44" i="17"/>
  <c r="AH44" i="17"/>
  <c r="AI44" i="17" s="1"/>
  <c r="E32" i="17"/>
  <c r="AH32" i="17"/>
  <c r="AI32" i="17" s="1"/>
  <c r="E24" i="17"/>
  <c r="AH24" i="17"/>
  <c r="AI24" i="17" s="1"/>
  <c r="E16" i="17"/>
  <c r="AH16" i="17"/>
  <c r="AI16" i="17" s="1"/>
  <c r="E8" i="17"/>
  <c r="AH8" i="17"/>
  <c r="AI8" i="17" s="1"/>
  <c r="E55" i="17"/>
  <c r="AH55" i="17"/>
  <c r="AI55" i="17" s="1"/>
  <c r="E51" i="17"/>
  <c r="AH51" i="17"/>
  <c r="AI51" i="17" s="1"/>
  <c r="E47" i="17"/>
  <c r="AH47" i="17"/>
  <c r="AI47" i="17" s="1"/>
  <c r="E43" i="17"/>
  <c r="AH43" i="17"/>
  <c r="AI43" i="17" s="1"/>
  <c r="E39" i="17"/>
  <c r="AH39" i="17"/>
  <c r="AI39" i="17" s="1"/>
  <c r="E35" i="17"/>
  <c r="AH35" i="17"/>
  <c r="AI35" i="17" s="1"/>
  <c r="E31" i="17"/>
  <c r="AH31" i="17"/>
  <c r="AI31" i="17" s="1"/>
  <c r="E27" i="17"/>
  <c r="AH27" i="17"/>
  <c r="AI27" i="17" s="1"/>
  <c r="E23" i="17"/>
  <c r="AH23" i="17"/>
  <c r="AI23" i="17" s="1"/>
  <c r="E19" i="17"/>
  <c r="AH19" i="17"/>
  <c r="AI19" i="17" s="1"/>
  <c r="E15" i="17"/>
  <c r="AH15" i="17"/>
  <c r="AI15" i="17" s="1"/>
  <c r="E11" i="17"/>
  <c r="AH11" i="17"/>
  <c r="AI11" i="17" s="1"/>
  <c r="E7" i="17"/>
  <c r="AH7" i="17"/>
  <c r="AI7" i="17" s="1"/>
  <c r="E48" i="17"/>
  <c r="AH48" i="17"/>
  <c r="AI48" i="17" s="1"/>
  <c r="E40" i="17"/>
  <c r="AH40" i="17"/>
  <c r="AI40" i="17" s="1"/>
  <c r="E36" i="17"/>
  <c r="AH36" i="17"/>
  <c r="AI36" i="17" s="1"/>
  <c r="E28" i="17"/>
  <c r="AH28" i="17"/>
  <c r="AI28" i="17" s="1"/>
  <c r="E20" i="17"/>
  <c r="AH20" i="17"/>
  <c r="AI20" i="17" s="1"/>
  <c r="E12" i="17"/>
  <c r="AH12" i="17"/>
  <c r="AI12" i="17" s="1"/>
  <c r="E54" i="17"/>
  <c r="E50" i="17"/>
  <c r="E46" i="17"/>
  <c r="E42" i="17"/>
  <c r="AH42" i="17"/>
  <c r="AI42" i="17" s="1"/>
  <c r="E38" i="17"/>
  <c r="E34" i="17"/>
  <c r="AH34" i="17"/>
  <c r="AI34" i="17" s="1"/>
  <c r="E30" i="17"/>
  <c r="E26" i="17"/>
  <c r="AH26" i="17"/>
  <c r="AI26" i="17" s="1"/>
  <c r="E22" i="17"/>
  <c r="E18" i="17"/>
  <c r="AH18" i="17"/>
  <c r="AI18" i="17" s="1"/>
  <c r="E14" i="17"/>
  <c r="E10" i="17"/>
  <c r="AH10" i="17"/>
  <c r="AI10" i="17" s="1"/>
  <c r="E6" i="17"/>
  <c r="E53" i="17"/>
  <c r="AH53" i="17"/>
  <c r="AI53" i="17" s="1"/>
  <c r="E49" i="17"/>
  <c r="AH49" i="17"/>
  <c r="AI49" i="17" s="1"/>
  <c r="E45" i="17"/>
  <c r="AH45" i="17"/>
  <c r="AI45" i="17" s="1"/>
  <c r="E41" i="17"/>
  <c r="AH41" i="17"/>
  <c r="AI41" i="17" s="1"/>
  <c r="E37" i="17"/>
  <c r="AH37" i="17"/>
  <c r="AI37" i="17" s="1"/>
  <c r="E33" i="17"/>
  <c r="AH33" i="17"/>
  <c r="AI33" i="17" s="1"/>
  <c r="E29" i="17"/>
  <c r="AH29" i="17"/>
  <c r="AI29" i="17" s="1"/>
  <c r="E25" i="17"/>
  <c r="AH25" i="17"/>
  <c r="AI25" i="17" s="1"/>
  <c r="E21" i="17"/>
  <c r="AH21" i="17"/>
  <c r="AI21" i="17" s="1"/>
  <c r="E17" i="17"/>
  <c r="AH17" i="17"/>
  <c r="AI17" i="17" s="1"/>
  <c r="E13" i="17"/>
  <c r="AH13" i="17"/>
  <c r="AI13" i="17" s="1"/>
  <c r="E9" i="17"/>
  <c r="AH9" i="17"/>
  <c r="AI9" i="17" s="1"/>
  <c r="E5" i="17"/>
  <c r="AH5" i="17"/>
  <c r="AI5" i="17" s="1"/>
  <c r="E4" i="17"/>
  <c r="AC56" i="17"/>
  <c r="AE4" i="17"/>
  <c r="AE56" i="17" s="1"/>
  <c r="H8" i="17"/>
  <c r="H16" i="17"/>
  <c r="L30" i="17"/>
  <c r="S30" i="17" s="1"/>
  <c r="T30" i="17" s="1"/>
  <c r="U30" i="17" s="1"/>
  <c r="H36" i="17"/>
  <c r="H28" i="17"/>
  <c r="H20" i="17"/>
  <c r="H12" i="17"/>
  <c r="L54" i="17"/>
  <c r="S54" i="17" s="1"/>
  <c r="T54" i="17" s="1"/>
  <c r="U54" i="17" s="1"/>
  <c r="L22" i="17"/>
  <c r="S22" i="17" s="1"/>
  <c r="T22" i="17" s="1"/>
  <c r="U22" i="17" s="1"/>
  <c r="H42" i="17"/>
  <c r="H34" i="17"/>
  <c r="H26" i="17"/>
  <c r="H18" i="17"/>
  <c r="H10" i="17"/>
  <c r="L46" i="17"/>
  <c r="S46" i="17" s="1"/>
  <c r="T46" i="17" s="1"/>
  <c r="U46" i="17" s="1"/>
  <c r="L14" i="17"/>
  <c r="S14" i="17" s="1"/>
  <c r="T14" i="17" s="1"/>
  <c r="U14" i="17" s="1"/>
  <c r="H40" i="17"/>
  <c r="H32" i="17"/>
  <c r="H24" i="17"/>
  <c r="L38" i="17"/>
  <c r="S38" i="17" s="1"/>
  <c r="T38" i="17" s="1"/>
  <c r="U38" i="17" s="1"/>
  <c r="L6" i="17"/>
  <c r="S6" i="17" s="1"/>
  <c r="T6" i="17" s="1"/>
  <c r="U6" i="17" s="1"/>
  <c r="H53" i="17"/>
  <c r="H49" i="17"/>
  <c r="H45" i="17"/>
  <c r="L50" i="17"/>
  <c r="S50" i="17" s="1"/>
  <c r="T50" i="17" s="1"/>
  <c r="U50" i="17" s="1"/>
  <c r="H52" i="17"/>
  <c r="H48" i="17"/>
  <c r="H44" i="17"/>
  <c r="H39" i="17"/>
  <c r="H35" i="17"/>
  <c r="H31" i="17"/>
  <c r="H27" i="17"/>
  <c r="H23" i="17"/>
  <c r="H19" i="17"/>
  <c r="H15" i="17"/>
  <c r="H11" i="17"/>
  <c r="H7" i="17"/>
  <c r="H55" i="17"/>
  <c r="H51" i="17"/>
  <c r="H47" i="17"/>
  <c r="H41" i="17"/>
  <c r="H37" i="17"/>
  <c r="H33" i="17"/>
  <c r="H29" i="17"/>
  <c r="H25" i="17"/>
  <c r="H21" i="17"/>
  <c r="H17" i="17"/>
  <c r="H13" i="17"/>
  <c r="H9" i="17"/>
  <c r="H5" i="17"/>
  <c r="G56" i="17"/>
  <c r="H56" i="17" s="1"/>
  <c r="L4" i="17"/>
  <c r="S4" i="17" s="1"/>
  <c r="T4" i="17" s="1"/>
  <c r="U4" i="17" s="1"/>
  <c r="D56" i="17"/>
  <c r="D68" i="17" s="1"/>
  <c r="R57" i="17"/>
  <c r="AH6" i="17" l="1"/>
  <c r="AI6" i="17" s="1"/>
  <c r="AH22" i="17"/>
  <c r="AI22" i="17" s="1"/>
  <c r="AH14" i="17"/>
  <c r="AI14" i="17" s="1"/>
  <c r="AH30" i="17"/>
  <c r="AI30" i="17" s="1"/>
  <c r="AH38" i="17"/>
  <c r="AI38" i="17" s="1"/>
  <c r="AH46" i="17"/>
  <c r="AI46" i="17" s="1"/>
  <c r="AH54" i="17"/>
  <c r="AI54" i="17" s="1"/>
  <c r="AH50" i="17"/>
  <c r="AI50" i="17" s="1"/>
  <c r="AH4" i="17"/>
  <c r="E68" i="17"/>
  <c r="E56" i="17"/>
  <c r="G68" i="17"/>
  <c r="L68" i="17" s="1"/>
  <c r="L56" i="17"/>
  <c r="B56" i="20"/>
  <c r="G69" i="17" l="1"/>
  <c r="AI4" i="17"/>
  <c r="AH56" i="17"/>
  <c r="AI56" i="17" l="1"/>
  <c r="AH68" i="17"/>
</calcChain>
</file>

<file path=xl/sharedStrings.xml><?xml version="1.0" encoding="utf-8"?>
<sst xmlns="http://schemas.openxmlformats.org/spreadsheetml/2006/main" count="372" uniqueCount="143">
  <si>
    <t>Mandatory</t>
  </si>
  <si>
    <t>Federal Share of Matching</t>
  </si>
  <si>
    <t>FY 2014 funds Reallotted to FY 2015</t>
  </si>
  <si>
    <t>State MOE</t>
  </si>
  <si>
    <t>FY 2015 FMAP Rate</t>
  </si>
  <si>
    <t>Divide federal share by FMAP</t>
  </si>
  <si>
    <t>Alabama</t>
  </si>
  <si>
    <t>Alaska</t>
  </si>
  <si>
    <t>Arizona</t>
  </si>
  <si>
    <t>Arkansas</t>
  </si>
  <si>
    <t>California</t>
  </si>
  <si>
    <t>Colorado</t>
  </si>
  <si>
    <t>Delaware</t>
  </si>
  <si>
    <t xml:space="preserve">Florida 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</si>
  <si>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</si>
  <si>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</si>
  <si>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</si>
  <si>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</si>
  <si>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</si>
  <si>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</si>
  <si>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</si>
  <si>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</si>
  <si>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</si>
  <si>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</si>
  <si>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</si>
  <si>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</si>
  <si>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</si>
  <si>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</si>
  <si>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</si>
  <si>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</si>
  <si>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</si>
  <si>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</si>
  <si>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</si>
  <si>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</si>
  <si>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</si>
  <si>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</si>
  <si>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</si>
  <si>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</si>
  <si>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</si>
  <si>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</si>
  <si>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</si>
  <si>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</si>
  <si>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</si>
  <si>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</si>
  <si>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</si>
  <si>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</si>
  <si>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</si>
  <si>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</si>
  <si>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</si>
  <si>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</si>
  <si>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</si>
  <si>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</si>
  <si>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</si>
  <si>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</si>
  <si>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</si>
  <si>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</si>
  <si>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/>
  </si>
  <si>
    <t>American Samoa</t>
  </si>
  <si>
    <t>Guam</t>
  </si>
  <si>
    <t>N. Mariana Islands</t>
  </si>
  <si>
    <t>Virgin Islands</t>
  </si>
  <si>
    <t>Sub Total Territories</t>
  </si>
  <si>
    <t>Technical Assistance</t>
  </si>
  <si>
    <t>Totals</t>
  </si>
  <si>
    <t>States &amp; Territories</t>
  </si>
  <si>
    <r>
      <t>Federal Share of Matching</t>
    </r>
    <r>
      <rPr>
        <vertAlign val="superscript"/>
        <sz val="11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</si>
  <si>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Includes $27 million in FY 2014 Federal matching funds that were realloted in FY 2015. 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</si>
  <si>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The following statistics were used for the State allocations: population under 5 and population under 13 from the Census Bureau published Summer 2014; FY 2013 participants in Free and Reduced School Lunch Program from the Department of Agriculture; and Per Capita Personal Income for 2010, 2011 and 2012 from the Department of Commerce published April 2014.</t>
    </r>
  </si>
  <si>
    <t xml:space="preserve"> </t>
  </si>
  <si>
    <t>District Of Columbia</t>
  </si>
  <si>
    <t xml:space="preserve">Connecticut </t>
  </si>
  <si>
    <t>Targeted Funds: School Age R&amp;R
FY 2015</t>
  </si>
  <si>
    <t>Targeted Funds: Quality Expansion
FY 2015</t>
  </si>
  <si>
    <t>Targeted Funds: Toddler &amp; Infant
FY 2015</t>
  </si>
  <si>
    <t>Discretionary Funds Excluding Targeted Funds
FY 2015</t>
  </si>
  <si>
    <t>State Share Matching Funds
FY 2015</t>
  </si>
  <si>
    <t>Sub Total States</t>
  </si>
  <si>
    <r>
      <rPr>
        <vertAlign val="superscript"/>
        <sz val="11"/>
        <rFont val="Calibri"/>
        <family val="2"/>
        <scheme val="minor"/>
      </rPr>
      <t xml:space="preserve">6 </t>
    </r>
    <r>
      <rPr>
        <sz val="11"/>
        <rFont val="Calibri"/>
        <family val="2"/>
        <scheme val="minor"/>
      </rPr>
      <t>The FY 2015 Discretionary appropriation included $996,000 for a competitive grant for the operation of a national toll free hotline and website to develop and disseminate child care consumer education information for parents and help parents access child care in their local community.</t>
    </r>
  </si>
  <si>
    <r>
      <t xml:space="preserve">5 </t>
    </r>
    <r>
      <rPr>
        <sz val="11"/>
        <rFont val="Calibri"/>
        <family val="2"/>
        <scheme val="minor"/>
      </rPr>
      <t>The FY 2015 Discretionary appropriation included $9,851,000 for research, demonstration, and evaluation.</t>
    </r>
  </si>
  <si>
    <r>
      <t>Discretionary including Targeted Funds</t>
    </r>
    <r>
      <rPr>
        <vertAlign val="superscript"/>
        <sz val="11"/>
        <rFont val="Calibri"/>
        <family val="2"/>
        <scheme val="minor"/>
      </rPr>
      <t>3</t>
    </r>
  </si>
  <si>
    <t>FY 2015 CCDF ALLOCATIONS (Including Realloted Funds)1</t>
  </si>
  <si>
    <t>Discretionary including Targeted Funds</t>
  </si>
  <si>
    <r>
      <t>Research &amp; Evaluation</t>
    </r>
    <r>
      <rPr>
        <vertAlign val="superscript"/>
        <sz val="11"/>
        <color theme="1"/>
        <rFont val="Calibri"/>
        <family val="2"/>
        <scheme val="minor"/>
      </rPr>
      <t>5</t>
    </r>
  </si>
  <si>
    <r>
      <t>Hotline</t>
    </r>
    <r>
      <rPr>
        <vertAlign val="superscript"/>
        <sz val="11"/>
        <color theme="1"/>
        <rFont val="Calibri"/>
        <family val="2"/>
        <scheme val="minor"/>
      </rPr>
      <t>6</t>
    </r>
  </si>
  <si>
    <r>
      <t>Total Federal-Only Funds</t>
    </r>
    <r>
      <rPr>
        <vertAlign val="superscript"/>
        <sz val="11"/>
        <rFont val="Calibri"/>
        <family val="2"/>
        <scheme val="minor"/>
      </rPr>
      <t xml:space="preserve">3
</t>
    </r>
    <r>
      <rPr>
        <sz val="11"/>
        <rFont val="Calibri"/>
        <family val="2"/>
        <scheme val="minor"/>
      </rPr>
      <t>FY 2015</t>
    </r>
  </si>
  <si>
    <r>
      <t>Tribes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</si>
  <si>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rFont val="Calibri"/>
        <family val="2"/>
        <scheme val="minor"/>
      </rPr>
      <t xml:space="preserve">3 </t>
    </r>
    <r>
      <rPr>
        <sz val="11"/>
        <rFont val="Calibri"/>
        <family val="2"/>
        <scheme val="minor"/>
      </rPr>
      <t>Federal-Only Funds are the totals of Discretionary, Mandatory and the Federal Share of Matching Funds.</t>
    </r>
  </si>
  <si>
    <r>
      <t xml:space="preserve">4 </t>
    </r>
    <r>
      <rPr>
        <sz val="11"/>
        <rFont val="Calibri"/>
        <family val="2"/>
        <scheme val="minor"/>
      </rPr>
      <t>Tribes were allocated $58,340,000 for Mandatory funds (2% of funds) and $60,875,000 for Discretionary funds (2.5% of funds).</t>
    </r>
  </si>
  <si>
    <t>State Mandatory Allocation</t>
  </si>
  <si>
    <t>CONNECTICUT OFFICE OF EARLY CHILDHOOD</t>
  </si>
  <si>
    <t>District of Columbia</t>
  </si>
  <si>
    <t>LA ST DEPARTMENT OF EDUCATION</t>
  </si>
  <si>
    <t>State Matching Allocation (with Reallotment at Zero)</t>
  </si>
  <si>
    <t>FY 2015 funds Reallotted to FY 2016</t>
  </si>
  <si>
    <t>Validation</t>
  </si>
  <si>
    <r>
      <t xml:space="preserve">State MOE </t>
    </r>
    <r>
      <rPr>
        <sz val="11"/>
        <color rgb="FFFF0000"/>
        <rFont val="Calibri"/>
        <family val="2"/>
        <scheme val="minor"/>
      </rPr>
      <t>(SAME YEARLY)</t>
    </r>
  </si>
  <si>
    <t>FY 2016 FMAP Rate</t>
  </si>
  <si>
    <t>FY 2016</t>
  </si>
  <si>
    <t>Validate FMAP Entered</t>
  </si>
  <si>
    <t>FMAP FY 2016 USE</t>
  </si>
  <si>
    <t>GATES USE</t>
  </si>
  <si>
    <t>IN OLDC</t>
  </si>
  <si>
    <t>No</t>
  </si>
  <si>
    <t>STATE Grantee</t>
  </si>
  <si>
    <t>Federal medical
assistance
percentages</t>
  </si>
  <si>
    <t>Translate %</t>
  </si>
  <si>
    <t>Rate</t>
  </si>
  <si>
    <t>True/False</t>
  </si>
  <si>
    <t>Florida</t>
  </si>
  <si>
    <t>New York</t>
  </si>
  <si>
    <t>Terr Grantee</t>
  </si>
  <si>
    <t>checked</t>
  </si>
  <si>
    <t>Pass</t>
  </si>
  <si>
    <t>Northern Mariana Islands</t>
  </si>
  <si>
    <r>
      <t>FY 2016 CCDF ALLOCATIONS (Including Realloted Funds)</t>
    </r>
    <r>
      <rPr>
        <b/>
        <vertAlign val="superscript"/>
        <sz val="16"/>
        <color theme="1"/>
        <rFont val="Calibri"/>
        <family val="2"/>
        <scheme val="minor"/>
      </rPr>
      <t>1</t>
    </r>
    <r>
      <rPr>
        <b/>
        <sz val="16"/>
        <color theme="1"/>
        <rFont val="Calibri"/>
        <family val="2"/>
        <scheme val="minor"/>
      </rPr>
      <t xml:space="preserve"> Prep</t>
    </r>
    <r>
      <rPr>
        <b/>
        <vertAlign val="superscript"/>
        <sz val="16"/>
        <color theme="1"/>
        <rFont val="Calibri"/>
        <family val="2"/>
        <scheme val="minor"/>
      </rPr>
      <t xml:space="preserve"> </t>
    </r>
  </si>
  <si>
    <t>FORMULA1 = Fed Share Matching/FMAP</t>
  </si>
  <si>
    <t>FORMULA2 = FORMULA1 - Fed Share Matching</t>
  </si>
  <si>
    <t>Targeted Funds: Quality Expansion
FY 2015
(FY16 NO USE)</t>
  </si>
  <si>
    <t>Targeted Funds: School Age R&amp;R
FY 2015 
(FY16 NO USE)</t>
  </si>
  <si>
    <t>Portionment</t>
  </si>
  <si>
    <t>Targeted Funds: Toddler &amp; Infant
FY 2016</t>
  </si>
  <si>
    <t>Discretionary Funds Excluding Targeted Funds
FY 2016</t>
  </si>
  <si>
    <t>State Discretionary Allocation 
(Discretionary including Targeted Funds, FY 2016)</t>
  </si>
  <si>
    <r>
      <t>Total Federal-Only Funds</t>
    </r>
    <r>
      <rPr>
        <vertAlign val="superscript"/>
        <sz val="11"/>
        <rFont val="Calibri"/>
        <family val="2"/>
        <scheme val="minor"/>
      </rPr>
      <t xml:space="preserve">3
</t>
    </r>
    <r>
      <rPr>
        <sz val="11"/>
        <rFont val="Calibri"/>
        <family val="2"/>
        <scheme val="minor"/>
      </rPr>
      <t>FY 2016</t>
    </r>
  </si>
  <si>
    <r>
      <t>Federal Share of Matching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</si>
  <si>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State MOE </t>
  </si>
  <si>
    <t>State Share Matching Funds FY 2016</t>
  </si>
  <si>
    <r>
      <t xml:space="preserve">Total Federal-Only Funds </t>
    </r>
    <r>
      <rPr>
        <vertAlign val="superscript"/>
        <sz val="1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
FY 2016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</si>
  <si>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The following statistics were used for the State allocations: population under 5 and population under 13 from the Census Bureau published Summer 2015; FY 2014 participants in Free and Reduced School Lunch Program from the Department of Agriculture; and Per Capita Personal Income for 2010, 2011 and 2012 from the Department of Commerce published April 2014.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</si>
  <si>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Includes nearly $34 million in FY 2015 Federal matching funds that were redistributed in FY 2016. </t>
    </r>
  </si>
  <si>
    <t>Louisiana</t>
  </si>
  <si>
    <t>FY 2015 funds Redistributed to FY 2016</t>
  </si>
  <si>
    <r>
      <t>FY 2016 CCDF ALLOCATIONS BASED ON APPROPRIATION (Including Redistributed Funds)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</t>
    </r>
  </si>
  <si>
    <t>State Share Matching Funds</t>
  </si>
  <si>
    <t>Discretionary Funds Excluding Targeted Funds</t>
  </si>
  <si>
    <t>Research &amp; Evaluation</t>
  </si>
  <si>
    <t>Hotline &amp; Website</t>
  </si>
  <si>
    <r>
      <t>Targeted Funds: Infant &amp; Toddler Quality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</si>
  <si>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Total Federal-Only Funds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</si>
  <si>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Tribes 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</si>
  <si>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Federal-Only Funds are the totals of Discretionary, Mandatory and the Federal Share of Matching Funds.</t>
    </r>
  </si>
  <si>
    <r>
      <rPr>
        <vertAlign val="superscript"/>
        <sz val="11"/>
        <color theme="1"/>
        <rFont val="Calibri"/>
        <family val="2"/>
        <scheme val="minor"/>
      </rPr>
      <t xml:space="preserve">5 </t>
    </r>
    <r>
      <rPr>
        <sz val="11"/>
        <color theme="1"/>
        <rFont val="Calibri"/>
        <family val="2"/>
        <scheme val="minor"/>
      </rPr>
      <t>Tribes were allocated $58,340,000 for Mandatory funds (2% of funds) and $75,927,500 for Discretionary funds (2.75% of funds).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</si>
  <si>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FY 2016 appropriations law includes targeted funds for infant and toddler quality.  Unlike prior fiscal years, FY 2016 does not include targeted funds for quality expansion or school-age/resource and referral.  In addition to targeted funds, States and Territories must meet the 7% quality spending requirement for FY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</si>
</sst>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Fill="1"/>
    <xf numFmtId="3" fontId="0" fillId="0" borderId="1" xfId="0" applyNumberForma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4" fontId="0" fillId="0" borderId="1" xfId="1" applyNumberFormat="1" applyFont="1" applyFill="1" applyBorder="1" applyAlignment="1">
      <alignment horizontal="center" wrapText="1"/>
    </xf>
    <xf numFmtId="10" fontId="0" fillId="0" borderId="1" xfId="0" applyNumberForma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10" fontId="4" fillId="0" borderId="1" xfId="0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0" fontId="4" fillId="0" borderId="0" xfId="0" applyFont="1" applyFill="1"/>
    <xf numFmtId="3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64" fontId="0" fillId="0" borderId="0" xfId="1" applyNumberFormat="1" applyFont="1" applyFill="1" applyAlignment="1">
      <alignment horizontal="center" wrapText="1"/>
    </xf>
    <xf numFmtId="3" fontId="0" fillId="2" borderId="1" xfId="0" applyNumberForma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ill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left"/>
    </xf>
    <xf numFmtId="3" fontId="0" fillId="0" borderId="6" xfId="0" applyNumberForma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0" fillId="0" borderId="5" xfId="0" applyFill="1" applyBorder="1"/>
    <xf numFmtId="0" fontId="0" fillId="0" borderId="7" xfId="0" applyFill="1" applyBorder="1"/>
    <xf numFmtId="3" fontId="0" fillId="0" borderId="8" xfId="0" applyNumberForma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wrapText="1"/>
    </xf>
    <xf numFmtId="3" fontId="0" fillId="4" borderId="0" xfId="0" applyNumberFormat="1" applyFill="1" applyAlignment="1">
      <alignment horizontal="right" wrapText="1"/>
    </xf>
    <xf numFmtId="0" fontId="0" fillId="2" borderId="5" xfId="0" applyFill="1" applyBorder="1" applyAlignment="1">
      <alignment horizontal="left"/>
    </xf>
    <xf numFmtId="10" fontId="0" fillId="2" borderId="1" xfId="0" applyNumberFormat="1" applyFill="1" applyBorder="1" applyAlignment="1">
      <alignment horizontal="center" wrapText="1"/>
    </xf>
    <xf numFmtId="164" fontId="0" fillId="2" borderId="1" xfId="1" applyNumberFormat="1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2" borderId="0" xfId="0" applyFill="1"/>
    <xf numFmtId="3" fontId="0" fillId="4" borderId="1" xfId="0" applyNumberForma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right" wrapText="1"/>
    </xf>
    <xf numFmtId="9" fontId="0" fillId="0" borderId="1" xfId="2" applyFont="1" applyFill="1" applyBorder="1" applyAlignment="1">
      <alignment horizontal="center" wrapText="1"/>
    </xf>
    <xf numFmtId="9" fontId="0" fillId="2" borderId="1" xfId="2" applyFont="1" applyFill="1" applyBorder="1" applyAlignment="1">
      <alignment horizontal="center" wrapText="1"/>
    </xf>
    <xf numFmtId="9" fontId="11" fillId="0" borderId="1" xfId="2" applyFont="1" applyFill="1" applyBorder="1" applyAlignment="1">
      <alignment horizontal="center" wrapText="1"/>
    </xf>
    <xf numFmtId="9" fontId="11" fillId="2" borderId="1" xfId="2" applyFont="1" applyFill="1" applyBorder="1" applyAlignment="1">
      <alignment horizontal="center" wrapText="1"/>
    </xf>
    <xf numFmtId="3" fontId="0" fillId="5" borderId="1" xfId="0" applyNumberFormat="1" applyFill="1" applyBorder="1" applyAlignment="1">
      <alignment horizontal="center" wrapText="1"/>
    </xf>
    <xf numFmtId="3" fontId="5" fillId="5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0" fontId="0" fillId="2" borderId="0" xfId="2" applyNumberFormat="1" applyFont="1" applyFill="1" applyAlignment="1">
      <alignment horizontal="center"/>
    </xf>
    <xf numFmtId="9" fontId="0" fillId="0" borderId="0" xfId="2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9" fontId="0" fillId="0" borderId="0" xfId="2" applyFont="1" applyFill="1" applyAlignment="1">
      <alignment horizontal="center" wrapText="1"/>
    </xf>
    <xf numFmtId="10" fontId="0" fillId="0" borderId="0" xfId="2" applyNumberFormat="1" applyFont="1" applyFill="1" applyBorder="1" applyAlignment="1">
      <alignment horizontal="center" wrapText="1"/>
    </xf>
    <xf numFmtId="10" fontId="0" fillId="2" borderId="1" xfId="2" applyNumberFormat="1" applyFont="1" applyFill="1" applyBorder="1" applyAlignment="1">
      <alignment horizontal="center" wrapText="1"/>
    </xf>
    <xf numFmtId="10" fontId="0" fillId="0" borderId="1" xfId="2" applyNumberFormat="1" applyFont="1" applyFill="1" applyBorder="1" applyAlignment="1">
      <alignment horizontal="center" wrapText="1"/>
    </xf>
    <xf numFmtId="10" fontId="0" fillId="0" borderId="0" xfId="2" applyNumberFormat="1" applyFont="1" applyFill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10" fontId="0" fillId="5" borderId="1" xfId="2" applyNumberFormat="1" applyFont="1" applyFill="1" applyBorder="1" applyAlignment="1">
      <alignment horizontal="center" wrapText="1"/>
    </xf>
    <xf numFmtId="9" fontId="0" fillId="4" borderId="1" xfId="2" applyFont="1" applyFill="1" applyBorder="1" applyAlignment="1">
      <alignment horizontal="right" wrapText="1"/>
    </xf>
    <xf numFmtId="9" fontId="0" fillId="4" borderId="1" xfId="2" applyFont="1" applyFill="1" applyBorder="1" applyAlignment="1">
      <alignment horizontal="center" wrapText="1"/>
    </xf>
    <xf numFmtId="3" fontId="0" fillId="3" borderId="13" xfId="0" applyNumberFormat="1" applyFill="1" applyBorder="1" applyAlignment="1">
      <alignment horizontal="center" wrapText="1"/>
    </xf>
    <xf numFmtId="3" fontId="0" fillId="0" borderId="13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164" fontId="0" fillId="6" borderId="1" xfId="1" applyNumberFormat="1" applyFont="1" applyFill="1" applyBorder="1" applyAlignment="1">
      <alignment horizontal="center" wrapText="1"/>
    </xf>
    <xf numFmtId="37" fontId="0" fillId="6" borderId="1" xfId="1" applyNumberFormat="1" applyFont="1" applyFill="1" applyBorder="1" applyAlignment="1">
      <alignment horizontal="center" wrapText="1"/>
    </xf>
    <xf numFmtId="37" fontId="0" fillId="2" borderId="1" xfId="1" applyNumberFormat="1" applyFont="1" applyFill="1" applyBorder="1" applyAlignment="1">
      <alignment horizontal="center" wrapText="1"/>
    </xf>
    <xf numFmtId="164" fontId="0" fillId="5" borderId="1" xfId="1" applyNumberFormat="1" applyFont="1" applyFill="1" applyBorder="1" applyAlignment="1">
      <alignment horizontal="center" wrapText="1"/>
    </xf>
    <xf numFmtId="9" fontId="0" fillId="6" borderId="1" xfId="2" applyNumberFormat="1" applyFont="1" applyFill="1" applyBorder="1" applyAlignment="1">
      <alignment horizontal="center" wrapText="1"/>
    </xf>
    <xf numFmtId="9" fontId="0" fillId="2" borderId="1" xfId="2" applyNumberFormat="1" applyFont="1" applyFill="1" applyBorder="1" applyAlignment="1">
      <alignment horizontal="center" wrapText="1"/>
    </xf>
    <xf numFmtId="9" fontId="11" fillId="6" borderId="1" xfId="2" applyNumberFormat="1" applyFont="1" applyFill="1" applyBorder="1" applyAlignment="1">
      <alignment horizontal="center" wrapText="1"/>
    </xf>
    <xf numFmtId="3" fontId="0" fillId="7" borderId="1" xfId="0" applyNumberForma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/>
    </xf>
    <xf numFmtId="3" fontId="0" fillId="5" borderId="13" xfId="0" applyNumberFormat="1" applyFill="1" applyBorder="1" applyAlignment="1">
      <alignment horizontal="center" wrapText="1"/>
    </xf>
    <xf numFmtId="3" fontId="5" fillId="5" borderId="6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3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9" fontId="0" fillId="0" borderId="0" xfId="2" applyFont="1" applyFill="1"/>
    <xf numFmtId="9" fontId="11" fillId="0" borderId="0" xfId="2" applyFont="1" applyFill="1"/>
    <xf numFmtId="3" fontId="12" fillId="0" borderId="0" xfId="0" applyNumberFormat="1" applyFont="1" applyFill="1" applyBorder="1" applyAlignment="1">
      <alignment horizontal="center" wrapText="1"/>
    </xf>
    <xf numFmtId="3" fontId="0" fillId="4" borderId="0" xfId="0" applyNumberFormat="1" applyFill="1" applyAlignment="1">
      <alignment horizont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/>
    <xf numFmtId="9" fontId="0" fillId="2" borderId="0" xfId="2" applyFont="1" applyFill="1"/>
    <xf numFmtId="9" fontId="11" fillId="2" borderId="0" xfId="2" applyFont="1" applyFill="1"/>
    <xf numFmtId="9" fontId="2" fillId="4" borderId="1" xfId="2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0" fontId="0" fillId="0" borderId="1" xfId="0" applyFont="1" applyBorder="1"/>
    <xf numFmtId="0" fontId="0" fillId="0" borderId="0" xfId="0" applyFont="1"/>
    <xf numFmtId="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0" fillId="0" borderId="0" xfId="0" applyFont="1" applyFill="1" applyAlignment="1">
      <alignment wrapText="1"/>
    </xf>
    <xf numFmtId="3" fontId="0" fillId="8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0" fontId="0" fillId="0" borderId="1" xfId="0" applyNumberFormat="1" applyFont="1" applyBorder="1"/>
    <xf numFmtId="0" fontId="0" fillId="0" borderId="0" xfId="0" applyFont="1" applyBorder="1"/>
    <xf numFmtId="3" fontId="0" fillId="0" borderId="0" xfId="0" applyNumberFormat="1" applyFont="1"/>
    <xf numFmtId="3" fontId="0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center" wrapText="1"/>
    </xf>
    <xf numFmtId="3" fontId="0" fillId="0" borderId="13" xfId="0" applyNumberFormat="1" applyFont="1" applyBorder="1" applyAlignment="1">
      <alignment horizontal="left" wrapText="1"/>
    </xf>
    <xf numFmtId="3" fontId="0" fillId="0" borderId="15" xfId="0" applyNumberFormat="1" applyFont="1" applyBorder="1" applyAlignment="1">
      <alignment horizontal="left" wrapText="1"/>
    </xf>
    <xf numFmtId="3" fontId="0" fillId="0" borderId="16" xfId="0" applyNumberFormat="1" applyFont="1" applyBorder="1" applyAlignment="1">
      <alignment horizontal="left" wrapText="1"/>
    </xf>
    <xf numFmtId="3" fontId="0" fillId="0" borderId="13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left"/>
    </xf>
    <xf numFmtId="3" fontId="0" fillId="0" borderId="16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3" borderId="9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n.rong\Documents\CCDF\FY%202016\Statistics%20FY16\FMAP\FMAP%20FY%202016%20DUP%20for%20validate%20OLDC%201029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FMAP FY16 D Validate OLDC"/>
      <sheetName val="FMAP FY16 D Validate (3)"/>
      <sheetName val="FMAP FY16 D Validate (2)"/>
      <sheetName val="FMAP FY16 D Validate"/>
      <sheetName val="FMAP FY16 D"/>
      <sheetName val="GATES FY15 "/>
      <sheetName val="Sheet5"/>
      <sheetName val="FMAP in OLDC R"/>
      <sheetName val="FMAP in OLDC D"/>
      <sheetName val="FMAP in OLDC D1 (2)"/>
      <sheetName val="FMAP in OLDC D1"/>
      <sheetName val="Validation FMAP in OLC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Alaska</v>
          </cell>
          <cell r="D2" t="str">
            <v>FMAP</v>
          </cell>
          <cell r="E2">
            <v>0.5</v>
          </cell>
        </row>
        <row r="3">
          <cell r="C3" t="str">
            <v>Alabama</v>
          </cell>
          <cell r="D3" t="str">
            <v>FMAP</v>
          </cell>
          <cell r="E3">
            <v>0.6987000000000001</v>
          </cell>
        </row>
        <row r="4">
          <cell r="C4" t="str">
            <v>Arkansas</v>
          </cell>
          <cell r="D4" t="str">
            <v>FMAP</v>
          </cell>
          <cell r="E4">
            <v>0.7</v>
          </cell>
        </row>
        <row r="5">
          <cell r="C5" t="str">
            <v>American Samoa</v>
          </cell>
          <cell r="D5" t="str">
            <v>FMAP</v>
          </cell>
          <cell r="E5">
            <v>0.55000000000000004</v>
          </cell>
        </row>
        <row r="6">
          <cell r="C6" t="str">
            <v>Arizona</v>
          </cell>
          <cell r="D6" t="str">
            <v>FMAP</v>
          </cell>
          <cell r="E6">
            <v>0.68920000000000003</v>
          </cell>
        </row>
        <row r="7">
          <cell r="C7" t="str">
            <v>California</v>
          </cell>
          <cell r="D7" t="str">
            <v>FMAP</v>
          </cell>
          <cell r="E7">
            <v>0.5</v>
          </cell>
        </row>
        <row r="8">
          <cell r="C8" t="str">
            <v>Colorado</v>
          </cell>
          <cell r="D8" t="str">
            <v>FMAP</v>
          </cell>
          <cell r="E8">
            <v>0.50719999999999998</v>
          </cell>
        </row>
        <row r="9">
          <cell r="C9" t="str">
            <v>CONNECTICUT OFFICE OF EARLY CHILDHOOD</v>
          </cell>
          <cell r="D9" t="str">
            <v>FMAP</v>
          </cell>
          <cell r="E9">
            <v>0.5</v>
          </cell>
        </row>
        <row r="10">
          <cell r="C10" t="str">
            <v>District of Columbia</v>
          </cell>
          <cell r="D10" t="str">
            <v>FMAP</v>
          </cell>
          <cell r="E10">
            <v>0.7</v>
          </cell>
        </row>
        <row r="11">
          <cell r="C11" t="str">
            <v>Delaware</v>
          </cell>
          <cell r="D11" t="str">
            <v>FMAP</v>
          </cell>
          <cell r="E11">
            <v>0.54830000000000001</v>
          </cell>
        </row>
        <row r="12">
          <cell r="C12" t="str">
            <v>Florida</v>
          </cell>
          <cell r="D12" t="str">
            <v>FMAP</v>
          </cell>
          <cell r="E12">
            <v>0.60670000000000002</v>
          </cell>
        </row>
        <row r="13">
          <cell r="C13" t="str">
            <v>Georgia</v>
          </cell>
          <cell r="D13" t="str">
            <v>FMAP</v>
          </cell>
          <cell r="E13">
            <v>0.67549999999999999</v>
          </cell>
        </row>
        <row r="14">
          <cell r="C14" t="str">
            <v>Guam</v>
          </cell>
          <cell r="D14" t="str">
            <v>FMAP</v>
          </cell>
          <cell r="E14">
            <v>0.55000000000000004</v>
          </cell>
        </row>
        <row r="15">
          <cell r="C15" t="str">
            <v>Hawaii</v>
          </cell>
          <cell r="D15" t="str">
            <v>FMAP</v>
          </cell>
          <cell r="E15">
            <v>0.53979999999999995</v>
          </cell>
        </row>
        <row r="16">
          <cell r="C16" t="str">
            <v>Iowa</v>
          </cell>
          <cell r="D16" t="str">
            <v>FMAP</v>
          </cell>
          <cell r="E16">
            <v>0.54909999999999992</v>
          </cell>
        </row>
        <row r="17">
          <cell r="C17" t="str">
            <v>Idaho</v>
          </cell>
          <cell r="D17" t="str">
            <v>FMAP</v>
          </cell>
          <cell r="E17">
            <v>0.71239999999999992</v>
          </cell>
        </row>
        <row r="18">
          <cell r="C18" t="str">
            <v>Illinois</v>
          </cell>
          <cell r="D18" t="str">
            <v>FMAP</v>
          </cell>
          <cell r="E18">
            <v>0.50890000000000002</v>
          </cell>
        </row>
        <row r="19">
          <cell r="C19" t="str">
            <v>Indiana</v>
          </cell>
          <cell r="D19" t="str">
            <v>FMAP</v>
          </cell>
          <cell r="E19">
            <v>0.66599999999999993</v>
          </cell>
        </row>
        <row r="20">
          <cell r="C20" t="str">
            <v>Kansas</v>
          </cell>
          <cell r="D20" t="str">
            <v>FMAP</v>
          </cell>
          <cell r="E20">
            <v>0.55959999999999999</v>
          </cell>
        </row>
        <row r="21">
          <cell r="C21" t="str">
            <v>Kentucky</v>
          </cell>
          <cell r="D21" t="str">
            <v>FMAP</v>
          </cell>
          <cell r="E21">
            <v>0.70319999999999994</v>
          </cell>
        </row>
        <row r="22">
          <cell r="C22" t="str">
            <v>LA ST DEPARTMENT OF EDUCATION</v>
          </cell>
          <cell r="D22" t="str">
            <v>FMAP</v>
          </cell>
          <cell r="E22">
            <v>0.62209999999999999</v>
          </cell>
        </row>
        <row r="23">
          <cell r="C23" t="str">
            <v>Massachusetts</v>
          </cell>
          <cell r="D23" t="str">
            <v>FMAP</v>
          </cell>
          <cell r="E23">
            <v>0.5</v>
          </cell>
        </row>
        <row r="24">
          <cell r="C24" t="str">
            <v>Maryland</v>
          </cell>
          <cell r="D24" t="str">
            <v>FMAP</v>
          </cell>
          <cell r="E24">
            <v>0.5</v>
          </cell>
        </row>
        <row r="25">
          <cell r="C25" t="str">
            <v>Maine</v>
          </cell>
          <cell r="D25" t="str">
            <v>FMAP</v>
          </cell>
          <cell r="E25">
            <v>0.62670000000000003</v>
          </cell>
        </row>
        <row r="26">
          <cell r="C26" t="str">
            <v>Michigan</v>
          </cell>
          <cell r="D26" t="str">
            <v>FMAP</v>
          </cell>
          <cell r="E26">
            <v>0.65599999999999992</v>
          </cell>
        </row>
        <row r="27">
          <cell r="C27" t="str">
            <v>Minnesota</v>
          </cell>
          <cell r="D27" t="str">
            <v>FMAP</v>
          </cell>
          <cell r="E27">
            <v>0.5</v>
          </cell>
        </row>
        <row r="28">
          <cell r="C28" t="str">
            <v>Missouri</v>
          </cell>
          <cell r="D28" t="str">
            <v>FMAP</v>
          </cell>
          <cell r="E28">
            <v>0.63280000000000003</v>
          </cell>
        </row>
        <row r="29">
          <cell r="C29" t="str">
            <v>Northern Mariana Islands</v>
          </cell>
          <cell r="D29" t="str">
            <v>FMAP</v>
          </cell>
          <cell r="E29">
            <v>0.55000000000000004</v>
          </cell>
        </row>
        <row r="30">
          <cell r="C30" t="str">
            <v>Mississippi</v>
          </cell>
          <cell r="D30" t="str">
            <v>FMAP</v>
          </cell>
          <cell r="E30">
            <v>0.74170000000000003</v>
          </cell>
        </row>
        <row r="31">
          <cell r="C31" t="str">
            <v>Montana</v>
          </cell>
          <cell r="D31" t="str">
            <v>FMAP</v>
          </cell>
          <cell r="E31">
            <v>0.65239999999999998</v>
          </cell>
        </row>
        <row r="32">
          <cell r="C32" t="str">
            <v>North Carolina</v>
          </cell>
          <cell r="D32" t="str">
            <v>FMAP</v>
          </cell>
          <cell r="E32">
            <v>0.66239999999999999</v>
          </cell>
        </row>
        <row r="33">
          <cell r="C33" t="str">
            <v>North Dakota</v>
          </cell>
          <cell r="D33" t="str">
            <v>FMAP</v>
          </cell>
          <cell r="E33">
            <v>0.5</v>
          </cell>
        </row>
        <row r="34">
          <cell r="C34" t="str">
            <v>Nebraska</v>
          </cell>
          <cell r="D34" t="str">
            <v>FMAP</v>
          </cell>
          <cell r="E34">
            <v>0.51159999999999994</v>
          </cell>
        </row>
        <row r="35">
          <cell r="C35" t="str">
            <v>New Hampshire</v>
          </cell>
          <cell r="D35" t="str">
            <v>FMAP</v>
          </cell>
          <cell r="E35">
            <v>0.5</v>
          </cell>
        </row>
        <row r="36">
          <cell r="C36" t="str">
            <v>New Jersey</v>
          </cell>
          <cell r="D36" t="str">
            <v>FMAP</v>
          </cell>
          <cell r="E36">
            <v>0.5</v>
          </cell>
        </row>
        <row r="37">
          <cell r="C37" t="str">
            <v>New Mexico</v>
          </cell>
          <cell r="D37" t="str">
            <v>FMAP</v>
          </cell>
          <cell r="E37">
            <v>0.70369999999999999</v>
          </cell>
        </row>
        <row r="38">
          <cell r="C38" t="str">
            <v>Nevada</v>
          </cell>
          <cell r="D38" t="str">
            <v>FMAP</v>
          </cell>
          <cell r="E38">
            <v>0.6493000000000001</v>
          </cell>
        </row>
        <row r="39">
          <cell r="C39" t="str">
            <v>New York</v>
          </cell>
          <cell r="D39" t="str">
            <v>FMAP</v>
          </cell>
          <cell r="E39">
            <v>0.5</v>
          </cell>
        </row>
        <row r="40">
          <cell r="C40" t="str">
            <v>Ohio</v>
          </cell>
          <cell r="D40" t="str">
            <v>FMAP</v>
          </cell>
          <cell r="E40">
            <v>0.62470000000000003</v>
          </cell>
        </row>
        <row r="41">
          <cell r="C41" t="str">
            <v>Oklahoma</v>
          </cell>
          <cell r="D41" t="str">
            <v>FMAP</v>
          </cell>
          <cell r="E41">
            <v>0.6099</v>
          </cell>
        </row>
        <row r="42">
          <cell r="C42" t="str">
            <v>Oregon</v>
          </cell>
          <cell r="D42" t="str">
            <v>FMAP</v>
          </cell>
          <cell r="E42">
            <v>0.64379999999999993</v>
          </cell>
        </row>
        <row r="43">
          <cell r="C43" t="str">
            <v>Pennsylvania</v>
          </cell>
          <cell r="D43" t="str">
            <v>FMAP</v>
          </cell>
          <cell r="E43">
            <v>0.52010000000000001</v>
          </cell>
        </row>
        <row r="44">
          <cell r="C44" t="str">
            <v>Puerto Rico</v>
          </cell>
          <cell r="D44" t="str">
            <v>FMAP</v>
          </cell>
          <cell r="E44">
            <v>0.55000000000000004</v>
          </cell>
        </row>
        <row r="45">
          <cell r="C45" t="str">
            <v>Rhode Island</v>
          </cell>
          <cell r="D45" t="str">
            <v>FMAP</v>
          </cell>
          <cell r="E45">
            <v>0.50419999999999998</v>
          </cell>
        </row>
        <row r="46">
          <cell r="C46" t="str">
            <v>South Carolina</v>
          </cell>
          <cell r="D46" t="str">
            <v>FMAP</v>
          </cell>
          <cell r="E46">
            <v>0.71079999999999999</v>
          </cell>
        </row>
        <row r="47">
          <cell r="C47" t="str">
            <v>South Dakota</v>
          </cell>
          <cell r="D47" t="str">
            <v>FMAP</v>
          </cell>
          <cell r="E47">
            <v>0.5161</v>
          </cell>
        </row>
        <row r="48">
          <cell r="C48" t="str">
            <v>Tennessee</v>
          </cell>
          <cell r="D48" t="str">
            <v>FMAP</v>
          </cell>
          <cell r="E48">
            <v>0.65049999999999997</v>
          </cell>
        </row>
        <row r="49">
          <cell r="C49" t="str">
            <v>Texas</v>
          </cell>
          <cell r="D49" t="str">
            <v>FMAP</v>
          </cell>
          <cell r="E49">
            <v>0.57130000000000003</v>
          </cell>
        </row>
        <row r="50">
          <cell r="C50" t="str">
            <v>Utah</v>
          </cell>
          <cell r="D50" t="str">
            <v>FMAP</v>
          </cell>
          <cell r="E50">
            <v>0.70239999999999991</v>
          </cell>
        </row>
        <row r="51">
          <cell r="C51" t="str">
            <v>Virginia</v>
          </cell>
          <cell r="D51" t="str">
            <v>FMAP</v>
          </cell>
          <cell r="E51">
            <v>0.5</v>
          </cell>
        </row>
        <row r="52">
          <cell r="C52" t="str">
            <v>Virgin Islands</v>
          </cell>
          <cell r="D52" t="str">
            <v>FMAP</v>
          </cell>
          <cell r="E52">
            <v>0.55000000000000004</v>
          </cell>
        </row>
        <row r="53">
          <cell r="C53" t="str">
            <v>Vermont</v>
          </cell>
          <cell r="D53" t="str">
            <v>FMAP</v>
          </cell>
          <cell r="E53">
            <v>0.53900000000000003</v>
          </cell>
        </row>
        <row r="54">
          <cell r="C54" t="str">
            <v>Washington</v>
          </cell>
          <cell r="D54" t="str">
            <v>FMAP</v>
          </cell>
          <cell r="E54">
            <v>0.5</v>
          </cell>
        </row>
        <row r="55">
          <cell r="C55" t="str">
            <v>Wisconsin</v>
          </cell>
          <cell r="D55" t="str">
            <v>FMAP</v>
          </cell>
          <cell r="E55">
            <v>0.58229999999999993</v>
          </cell>
        </row>
        <row r="56">
          <cell r="C56" t="str">
            <v>West Virginia</v>
          </cell>
          <cell r="D56" t="str">
            <v>FMAP</v>
          </cell>
          <cell r="E56">
            <v>0.71420000000000006</v>
          </cell>
        </row>
        <row r="57">
          <cell r="C57" t="str">
            <v>Wyoming</v>
          </cell>
          <cell r="D57" t="str">
            <v>FMAP</v>
          </cell>
          <cell r="E57">
            <v>0.5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72"/>
  <sheetViews>
    <sheetView tabSelected="1" topLeftCell="A40" zoomScale="80" zoomScaleNormal="80" workbookViewId="0">
      <selection activeCell="A68" sqref="A68:L72"/>
    </sheetView>
  </sheetViews>
  <sheetFormatPr defaultColWidth="9.140625" defaultRowHeight="15" x14ac:dyDescent="0.25"/>
  <cols>
    <col min="1" max="1" width="31" style="125" customWidth="1"/>
    <col min="2" max="2" width="13.5703125" style="125" bestFit="1" customWidth="1"/>
    <col min="3" max="3" width="17.42578125" style="125" hidden="1" customWidth="1"/>
    <col min="4" max="4" width="15.85546875" style="125" hidden="1" customWidth="1"/>
    <col min="5" max="5" width="17.42578125" style="125" bestFit="1" customWidth="1"/>
    <col min="6" max="6" width="17.7109375" style="125" customWidth="1"/>
    <col min="7" max="7" width="18" style="114" customWidth="1"/>
    <col min="8" max="8" width="16.5703125" style="125" customWidth="1"/>
    <col min="9" max="9" width="17.42578125" style="125" customWidth="1"/>
    <col min="10" max="10" width="18.5703125" style="125" customWidth="1"/>
    <col min="11" max="11" width="20.7109375" style="125" customWidth="1"/>
    <col min="12" max="12" width="19.28515625" style="125" customWidth="1"/>
    <col min="13" max="13" width="12" style="114" bestFit="1" customWidth="1"/>
    <col min="14" max="16384" width="9.140625" style="114"/>
  </cols>
  <sheetData>
    <row r="1" spans="1:12" s="118" customFormat="1" ht="15.6" x14ac:dyDescent="0.35">
      <c r="A1" s="128" t="s">
        <v>132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122" customFormat="1" ht="69.95" customHeight="1" x14ac:dyDescent="0.35">
      <c r="A2" s="119" t="s">
        <v>64</v>
      </c>
      <c r="B2" s="119" t="s">
        <v>0</v>
      </c>
      <c r="C2" s="120" t="s">
        <v>1</v>
      </c>
      <c r="D2" s="120" t="s">
        <v>131</v>
      </c>
      <c r="E2" s="119" t="s">
        <v>124</v>
      </c>
      <c r="F2" s="119" t="s">
        <v>125</v>
      </c>
      <c r="G2" s="121" t="s">
        <v>96</v>
      </c>
      <c r="H2" s="119" t="s">
        <v>133</v>
      </c>
      <c r="I2" s="119" t="s">
        <v>81</v>
      </c>
      <c r="J2" s="119" t="s">
        <v>137</v>
      </c>
      <c r="K2" s="119" t="s">
        <v>134</v>
      </c>
      <c r="L2" s="119" t="s">
        <v>138</v>
      </c>
    </row>
    <row r="3" spans="1:12" x14ac:dyDescent="0.25">
      <c r="A3" s="112" t="s">
        <v>6</v>
      </c>
      <c r="B3" s="112">
        <v>16441707</v>
      </c>
      <c r="C3" s="112">
        <v>24805102</v>
      </c>
      <c r="D3" s="112">
        <v>583042</v>
      </c>
      <c r="E3" s="112">
        <v>25388144</v>
      </c>
      <c r="F3" s="112">
        <v>6896417</v>
      </c>
      <c r="G3" s="123">
        <v>0.6987000000000001</v>
      </c>
      <c r="H3" s="112">
        <v>10948115</v>
      </c>
      <c r="I3" s="112">
        <v>50467735</v>
      </c>
      <c r="J3" s="112">
        <v>2414131</v>
      </c>
      <c r="K3" s="112">
        <v>48053604</v>
      </c>
      <c r="L3" s="112">
        <v>92297586</v>
      </c>
    </row>
    <row r="4" spans="1:12" x14ac:dyDescent="0.25">
      <c r="A4" s="112" t="s">
        <v>7</v>
      </c>
      <c r="B4" s="112">
        <v>3544811</v>
      </c>
      <c r="C4" s="112">
        <v>4304892</v>
      </c>
      <c r="D4" s="112">
        <v>101221</v>
      </c>
      <c r="E4" s="112">
        <v>4406113</v>
      </c>
      <c r="F4" s="112">
        <v>3544811</v>
      </c>
      <c r="G4" s="123">
        <v>0.5</v>
      </c>
      <c r="H4" s="112">
        <v>4406113</v>
      </c>
      <c r="I4" s="112">
        <v>5151163</v>
      </c>
      <c r="J4" s="112">
        <v>246407</v>
      </c>
      <c r="K4" s="112">
        <v>4904756</v>
      </c>
      <c r="L4" s="112">
        <v>13102087</v>
      </c>
    </row>
    <row r="5" spans="1:12" x14ac:dyDescent="0.25">
      <c r="A5" s="112" t="s">
        <v>8</v>
      </c>
      <c r="B5" s="112">
        <v>19827025</v>
      </c>
      <c r="C5" s="112">
        <v>36744776</v>
      </c>
      <c r="D5" s="112">
        <v>857667</v>
      </c>
      <c r="E5" s="112">
        <v>37602443</v>
      </c>
      <c r="F5" s="112">
        <v>10032936</v>
      </c>
      <c r="G5" s="123">
        <v>0.68920000000000003</v>
      </c>
      <c r="H5" s="112">
        <v>16957109</v>
      </c>
      <c r="I5" s="112">
        <v>68258215</v>
      </c>
      <c r="J5" s="112">
        <v>3265141</v>
      </c>
      <c r="K5" s="112">
        <v>64993074</v>
      </c>
      <c r="L5" s="112">
        <v>125687683</v>
      </c>
    </row>
    <row r="6" spans="1:12" x14ac:dyDescent="0.25">
      <c r="A6" s="112" t="s">
        <v>9</v>
      </c>
      <c r="B6" s="112">
        <v>5300283</v>
      </c>
      <c r="C6" s="112">
        <v>16027032</v>
      </c>
      <c r="D6" s="112">
        <v>376488</v>
      </c>
      <c r="E6" s="112">
        <v>16403520</v>
      </c>
      <c r="F6" s="112">
        <v>1886543</v>
      </c>
      <c r="G6" s="123">
        <v>0.7</v>
      </c>
      <c r="H6" s="112">
        <v>7030080</v>
      </c>
      <c r="I6" s="112">
        <v>32512148</v>
      </c>
      <c r="J6" s="112">
        <v>1555223</v>
      </c>
      <c r="K6" s="112">
        <v>30956925</v>
      </c>
      <c r="L6" s="112">
        <v>54215951</v>
      </c>
    </row>
    <row r="7" spans="1:12" x14ac:dyDescent="0.25">
      <c r="A7" s="112" t="s">
        <v>10</v>
      </c>
      <c r="B7" s="112">
        <v>85593217</v>
      </c>
      <c r="C7" s="112">
        <v>207433110</v>
      </c>
      <c r="D7" s="112">
        <v>4842420</v>
      </c>
      <c r="E7" s="112">
        <v>212275530</v>
      </c>
      <c r="F7" s="112">
        <v>85593217</v>
      </c>
      <c r="G7" s="123">
        <v>0.5</v>
      </c>
      <c r="H7" s="112">
        <v>212275533</v>
      </c>
      <c r="I7" s="112">
        <v>303728990</v>
      </c>
      <c r="J7" s="112">
        <v>14528916</v>
      </c>
      <c r="K7" s="112">
        <v>289200074</v>
      </c>
      <c r="L7" s="112">
        <v>601597737</v>
      </c>
    </row>
    <row r="8" spans="1:12" x14ac:dyDescent="0.25">
      <c r="A8" s="112" t="s">
        <v>11</v>
      </c>
      <c r="B8" s="112">
        <v>10173800</v>
      </c>
      <c r="C8" s="112">
        <v>28496507</v>
      </c>
      <c r="D8" s="112">
        <v>663762</v>
      </c>
      <c r="E8" s="112">
        <v>29160269</v>
      </c>
      <c r="F8" s="112">
        <v>8985901</v>
      </c>
      <c r="G8" s="123">
        <v>0.50719999999999998</v>
      </c>
      <c r="H8" s="112">
        <v>28332375</v>
      </c>
      <c r="I8" s="112">
        <v>34568412</v>
      </c>
      <c r="J8" s="112">
        <v>1653585</v>
      </c>
      <c r="K8" s="112">
        <v>32914827</v>
      </c>
      <c r="L8" s="112">
        <v>73902481</v>
      </c>
    </row>
    <row r="9" spans="1:12" x14ac:dyDescent="0.25">
      <c r="A9" s="112" t="s">
        <v>70</v>
      </c>
      <c r="B9" s="112">
        <v>18738357</v>
      </c>
      <c r="C9" s="112">
        <v>16885074</v>
      </c>
      <c r="D9" s="112">
        <v>0</v>
      </c>
      <c r="E9" s="112">
        <v>16885074</v>
      </c>
      <c r="F9" s="112">
        <v>18738358</v>
      </c>
      <c r="G9" s="123">
        <v>0.5</v>
      </c>
      <c r="H9" s="112">
        <v>16885074</v>
      </c>
      <c r="I9" s="112">
        <v>17427993</v>
      </c>
      <c r="J9" s="112">
        <v>833670</v>
      </c>
      <c r="K9" s="112">
        <v>16594323</v>
      </c>
      <c r="L9" s="112">
        <v>53051424</v>
      </c>
    </row>
    <row r="10" spans="1:12" x14ac:dyDescent="0.25">
      <c r="A10" s="112" t="s">
        <v>12</v>
      </c>
      <c r="B10" s="112">
        <v>5179330</v>
      </c>
      <c r="C10" s="112">
        <v>4635248</v>
      </c>
      <c r="D10" s="112">
        <v>108368</v>
      </c>
      <c r="E10" s="112">
        <v>4743616</v>
      </c>
      <c r="F10" s="112">
        <v>5179325</v>
      </c>
      <c r="G10" s="123">
        <v>0.54830000000000001</v>
      </c>
      <c r="H10" s="112">
        <v>3907881</v>
      </c>
      <c r="I10" s="112">
        <v>7176149</v>
      </c>
      <c r="J10" s="112">
        <v>343272</v>
      </c>
      <c r="K10" s="112">
        <v>6832877</v>
      </c>
      <c r="L10" s="112">
        <v>17099095</v>
      </c>
    </row>
    <row r="11" spans="1:12" x14ac:dyDescent="0.25">
      <c r="A11" s="112" t="s">
        <v>69</v>
      </c>
      <c r="B11" s="112">
        <v>4566974</v>
      </c>
      <c r="C11" s="112">
        <v>2825501</v>
      </c>
      <c r="D11" s="112">
        <v>63432</v>
      </c>
      <c r="E11" s="112">
        <v>2888933</v>
      </c>
      <c r="F11" s="112">
        <v>4566972</v>
      </c>
      <c r="G11" s="123">
        <v>0.7</v>
      </c>
      <c r="H11" s="112">
        <v>1238114</v>
      </c>
      <c r="I11" s="112">
        <v>4376661</v>
      </c>
      <c r="J11" s="112">
        <v>209358</v>
      </c>
      <c r="K11" s="112">
        <v>4167303</v>
      </c>
      <c r="L11" s="112">
        <v>11832568</v>
      </c>
    </row>
    <row r="12" spans="1:12" x14ac:dyDescent="0.25">
      <c r="A12" s="112" t="s">
        <v>13</v>
      </c>
      <c r="B12" s="112">
        <v>43026524</v>
      </c>
      <c r="C12" s="112">
        <v>90870177</v>
      </c>
      <c r="D12" s="112">
        <v>2106935</v>
      </c>
      <c r="E12" s="112">
        <v>92977112</v>
      </c>
      <c r="F12" s="112">
        <v>33415872</v>
      </c>
      <c r="G12" s="123">
        <v>0.60670000000000002</v>
      </c>
      <c r="H12" s="112">
        <v>60273443</v>
      </c>
      <c r="I12" s="112">
        <v>158564377</v>
      </c>
      <c r="J12" s="112">
        <v>7584948</v>
      </c>
      <c r="K12" s="112">
        <v>150979429</v>
      </c>
      <c r="L12" s="112">
        <v>294568013</v>
      </c>
    </row>
    <row r="13" spans="1:12" x14ac:dyDescent="0.25">
      <c r="A13" s="112" t="s">
        <v>14</v>
      </c>
      <c r="B13" s="112">
        <v>36548223</v>
      </c>
      <c r="C13" s="112">
        <v>56454437</v>
      </c>
      <c r="D13" s="112">
        <v>1321114</v>
      </c>
      <c r="E13" s="112">
        <v>57775551</v>
      </c>
      <c r="F13" s="112">
        <v>22182651</v>
      </c>
      <c r="G13" s="123">
        <v>0.67549999999999999</v>
      </c>
      <c r="H13" s="112">
        <v>27754502</v>
      </c>
      <c r="I13" s="112">
        <v>114452441</v>
      </c>
      <c r="J13" s="112">
        <v>5474848</v>
      </c>
      <c r="K13" s="112">
        <v>108977593</v>
      </c>
      <c r="L13" s="112">
        <v>208776215</v>
      </c>
    </row>
    <row r="14" spans="1:12" x14ac:dyDescent="0.25">
      <c r="A14" s="112" t="s">
        <v>15</v>
      </c>
      <c r="B14" s="112">
        <v>4971633</v>
      </c>
      <c r="C14" s="112">
        <v>7187215</v>
      </c>
      <c r="D14" s="112">
        <v>166757</v>
      </c>
      <c r="E14" s="112">
        <v>7353972</v>
      </c>
      <c r="F14" s="112">
        <v>4971630</v>
      </c>
      <c r="G14" s="123">
        <v>0.53979999999999995</v>
      </c>
      <c r="H14" s="112">
        <v>6269540</v>
      </c>
      <c r="I14" s="112">
        <v>9869127</v>
      </c>
      <c r="J14" s="112">
        <v>472091</v>
      </c>
      <c r="K14" s="112">
        <v>9397036</v>
      </c>
      <c r="L14" s="112">
        <v>22194732</v>
      </c>
    </row>
    <row r="15" spans="1:12" x14ac:dyDescent="0.25">
      <c r="A15" s="112" t="s">
        <v>16</v>
      </c>
      <c r="B15" s="112">
        <v>2867578</v>
      </c>
      <c r="C15" s="112">
        <v>9814787</v>
      </c>
      <c r="D15" s="112">
        <v>0</v>
      </c>
      <c r="E15" s="112">
        <v>9814787</v>
      </c>
      <c r="F15" s="112">
        <v>1175819</v>
      </c>
      <c r="G15" s="123">
        <v>0.71239999999999992</v>
      </c>
      <c r="H15" s="112">
        <v>3962286</v>
      </c>
      <c r="I15" s="112">
        <v>16249505</v>
      </c>
      <c r="J15" s="112">
        <v>777297</v>
      </c>
      <c r="K15" s="112">
        <v>15472208</v>
      </c>
      <c r="L15" s="112">
        <v>28931870</v>
      </c>
    </row>
    <row r="16" spans="1:12" x14ac:dyDescent="0.25">
      <c r="A16" s="112" t="s">
        <v>17</v>
      </c>
      <c r="B16" s="112">
        <v>56873824</v>
      </c>
      <c r="C16" s="112">
        <v>67086985</v>
      </c>
      <c r="D16" s="112">
        <v>1585870</v>
      </c>
      <c r="E16" s="112">
        <v>68672855</v>
      </c>
      <c r="F16" s="112">
        <v>56873825</v>
      </c>
      <c r="G16" s="123">
        <v>0.50890000000000002</v>
      </c>
      <c r="H16" s="112">
        <v>66270857</v>
      </c>
      <c r="I16" s="112">
        <v>95659624</v>
      </c>
      <c r="J16" s="112">
        <v>4575891</v>
      </c>
      <c r="K16" s="112">
        <v>91083733</v>
      </c>
      <c r="L16" s="112">
        <v>221206303</v>
      </c>
    </row>
    <row r="17" spans="1:12" x14ac:dyDescent="0.25">
      <c r="A17" s="112" t="s">
        <v>18</v>
      </c>
      <c r="B17" s="112">
        <v>26181999</v>
      </c>
      <c r="C17" s="112">
        <v>35561365</v>
      </c>
      <c r="D17" s="112">
        <v>834031</v>
      </c>
      <c r="E17" s="112">
        <v>36395396</v>
      </c>
      <c r="F17" s="112">
        <v>15356947</v>
      </c>
      <c r="G17" s="123">
        <v>0.66599999999999993</v>
      </c>
      <c r="H17" s="112">
        <v>18252346</v>
      </c>
      <c r="I17" s="112">
        <v>63181212</v>
      </c>
      <c r="J17" s="112">
        <v>3022282</v>
      </c>
      <c r="K17" s="112">
        <v>60158930</v>
      </c>
      <c r="L17" s="112">
        <v>125758607</v>
      </c>
    </row>
    <row r="18" spans="1:12" x14ac:dyDescent="0.25">
      <c r="A18" s="112" t="s">
        <v>19</v>
      </c>
      <c r="B18" s="112">
        <v>8507792</v>
      </c>
      <c r="C18" s="112">
        <v>16463393</v>
      </c>
      <c r="D18" s="112">
        <v>383480</v>
      </c>
      <c r="E18" s="112">
        <v>16846873</v>
      </c>
      <c r="F18" s="112">
        <v>5078586</v>
      </c>
      <c r="G18" s="123">
        <v>0.54909999999999992</v>
      </c>
      <c r="H18" s="112">
        <v>13834010</v>
      </c>
      <c r="I18" s="112">
        <v>23640956</v>
      </c>
      <c r="J18" s="112">
        <v>1130868</v>
      </c>
      <c r="K18" s="112">
        <v>22510088</v>
      </c>
      <c r="L18" s="112">
        <v>48995621</v>
      </c>
    </row>
    <row r="19" spans="1:12" ht="14.45" x14ac:dyDescent="0.35">
      <c r="A19" s="112" t="s">
        <v>20</v>
      </c>
      <c r="B19" s="112">
        <v>9811721</v>
      </c>
      <c r="C19" s="112">
        <v>16521414</v>
      </c>
      <c r="D19" s="112">
        <v>0</v>
      </c>
      <c r="E19" s="112">
        <v>16521414</v>
      </c>
      <c r="F19" s="112">
        <v>6673024</v>
      </c>
      <c r="G19" s="123">
        <v>0.55959999999999999</v>
      </c>
      <c r="H19" s="112">
        <v>13002199</v>
      </c>
      <c r="I19" s="112">
        <v>25461286</v>
      </c>
      <c r="J19" s="112">
        <v>1217944</v>
      </c>
      <c r="K19" s="112">
        <v>24243342</v>
      </c>
      <c r="L19" s="112">
        <v>51794421</v>
      </c>
    </row>
    <row r="20" spans="1:12" ht="14.45" x14ac:dyDescent="0.35">
      <c r="A20" s="112" t="s">
        <v>21</v>
      </c>
      <c r="B20" s="112">
        <v>16701653</v>
      </c>
      <c r="C20" s="112">
        <v>22931937</v>
      </c>
      <c r="D20" s="112">
        <v>536813</v>
      </c>
      <c r="E20" s="112">
        <v>23468750</v>
      </c>
      <c r="F20" s="112">
        <v>7274537</v>
      </c>
      <c r="G20" s="123">
        <v>0.70319999999999994</v>
      </c>
      <c r="H20" s="112">
        <v>9905468</v>
      </c>
      <c r="I20" s="112">
        <v>48475760</v>
      </c>
      <c r="J20" s="112">
        <v>2318844</v>
      </c>
      <c r="K20" s="112">
        <v>46156916</v>
      </c>
      <c r="L20" s="112">
        <v>88646163</v>
      </c>
    </row>
    <row r="21" spans="1:12" x14ac:dyDescent="0.25">
      <c r="A21" s="112" t="s">
        <v>130</v>
      </c>
      <c r="B21" s="112">
        <v>13864552</v>
      </c>
      <c r="C21" s="112">
        <v>25395103</v>
      </c>
      <c r="D21" s="112">
        <v>593345</v>
      </c>
      <c r="E21" s="112">
        <v>25988448</v>
      </c>
      <c r="F21" s="112">
        <v>5219488</v>
      </c>
      <c r="G21" s="123">
        <v>0.62209999999999999</v>
      </c>
      <c r="H21" s="112">
        <v>15786906</v>
      </c>
      <c r="I21" s="112">
        <v>48227500</v>
      </c>
      <c r="J21" s="112">
        <v>2306969</v>
      </c>
      <c r="K21" s="112">
        <v>45920531</v>
      </c>
      <c r="L21" s="112">
        <v>88080500</v>
      </c>
    </row>
    <row r="22" spans="1:12" x14ac:dyDescent="0.25">
      <c r="A22" s="112" t="s">
        <v>23</v>
      </c>
      <c r="B22" s="112">
        <v>3018598</v>
      </c>
      <c r="C22" s="112">
        <v>5685254</v>
      </c>
      <c r="D22" s="112">
        <v>0</v>
      </c>
      <c r="E22" s="112">
        <v>5685254</v>
      </c>
      <c r="F22" s="112">
        <v>1749818</v>
      </c>
      <c r="G22" s="123">
        <v>0.62670000000000003</v>
      </c>
      <c r="H22" s="112">
        <v>3386477</v>
      </c>
      <c r="I22" s="112">
        <v>8567201</v>
      </c>
      <c r="J22" s="112">
        <v>409813</v>
      </c>
      <c r="K22" s="112">
        <v>8157388</v>
      </c>
      <c r="L22" s="112">
        <v>17271053</v>
      </c>
    </row>
    <row r="23" spans="1:12" x14ac:dyDescent="0.25">
      <c r="A23" s="112" t="s">
        <v>24</v>
      </c>
      <c r="B23" s="112">
        <v>23301407</v>
      </c>
      <c r="C23" s="112">
        <v>30548599</v>
      </c>
      <c r="D23" s="112">
        <v>709225</v>
      </c>
      <c r="E23" s="112">
        <v>31257824</v>
      </c>
      <c r="F23" s="112">
        <v>23301407</v>
      </c>
      <c r="G23" s="123">
        <v>0.5</v>
      </c>
      <c r="H23" s="112">
        <v>31257824</v>
      </c>
      <c r="I23" s="112">
        <v>33756559</v>
      </c>
      <c r="J23" s="112">
        <v>1614750</v>
      </c>
      <c r="K23" s="112">
        <v>32141809</v>
      </c>
      <c r="L23" s="112">
        <v>88315790</v>
      </c>
    </row>
    <row r="24" spans="1:12" x14ac:dyDescent="0.25">
      <c r="A24" s="112" t="s">
        <v>25</v>
      </c>
      <c r="B24" s="112">
        <v>44973373</v>
      </c>
      <c r="C24" s="112">
        <v>30876619</v>
      </c>
      <c r="D24" s="112">
        <v>723338</v>
      </c>
      <c r="E24" s="112">
        <v>31599957</v>
      </c>
      <c r="F24" s="112">
        <v>44973368</v>
      </c>
      <c r="G24" s="123">
        <v>0.5</v>
      </c>
      <c r="H24" s="112">
        <v>31599957</v>
      </c>
      <c r="I24" s="112">
        <v>33555410</v>
      </c>
      <c r="J24" s="112">
        <v>1605128</v>
      </c>
      <c r="K24" s="112">
        <v>31950282</v>
      </c>
      <c r="L24" s="112">
        <v>110128740</v>
      </c>
    </row>
    <row r="25" spans="1:12" x14ac:dyDescent="0.25">
      <c r="A25" s="112" t="s">
        <v>26</v>
      </c>
      <c r="B25" s="112">
        <v>32081922</v>
      </c>
      <c r="C25" s="112">
        <v>49061369</v>
      </c>
      <c r="D25" s="112">
        <v>0</v>
      </c>
      <c r="E25" s="112">
        <v>49061369</v>
      </c>
      <c r="F25" s="112">
        <v>24411364</v>
      </c>
      <c r="G25" s="123">
        <v>0.65599999999999992</v>
      </c>
      <c r="H25" s="112">
        <v>25727303</v>
      </c>
      <c r="I25" s="112">
        <v>83473355</v>
      </c>
      <c r="J25" s="112">
        <v>3992959</v>
      </c>
      <c r="K25" s="112">
        <v>79480396</v>
      </c>
      <c r="L25" s="112">
        <v>164616646</v>
      </c>
    </row>
    <row r="26" spans="1:12" x14ac:dyDescent="0.25">
      <c r="A26" s="112" t="s">
        <v>27</v>
      </c>
      <c r="B26" s="112">
        <v>23367543</v>
      </c>
      <c r="C26" s="112">
        <v>29192923</v>
      </c>
      <c r="D26" s="112">
        <v>680576</v>
      </c>
      <c r="E26" s="112">
        <v>29873499</v>
      </c>
      <c r="F26" s="112">
        <v>19690299</v>
      </c>
      <c r="G26" s="123">
        <v>0.5</v>
      </c>
      <c r="H26" s="112">
        <v>29873499</v>
      </c>
      <c r="I26" s="112">
        <v>36891990</v>
      </c>
      <c r="J26" s="112">
        <v>1764733</v>
      </c>
      <c r="K26" s="112">
        <v>35127257</v>
      </c>
      <c r="L26" s="112">
        <v>90133032</v>
      </c>
    </row>
    <row r="27" spans="1:12" x14ac:dyDescent="0.25">
      <c r="A27" s="112" t="s">
        <v>28</v>
      </c>
      <c r="B27" s="112">
        <v>6293116</v>
      </c>
      <c r="C27" s="112">
        <v>16554434</v>
      </c>
      <c r="D27" s="112">
        <v>390926</v>
      </c>
      <c r="E27" s="112">
        <v>16945360</v>
      </c>
      <c r="F27" s="112">
        <v>1715430</v>
      </c>
      <c r="G27" s="123">
        <v>0.74170000000000003</v>
      </c>
      <c r="H27" s="112">
        <v>5901290</v>
      </c>
      <c r="I27" s="112">
        <v>37941582</v>
      </c>
      <c r="J27" s="112">
        <v>1814941</v>
      </c>
      <c r="K27" s="112">
        <v>36126641</v>
      </c>
      <c r="L27" s="112">
        <v>61180058</v>
      </c>
    </row>
    <row r="28" spans="1:12" x14ac:dyDescent="0.25">
      <c r="A28" s="112" t="s">
        <v>29</v>
      </c>
      <c r="B28" s="112">
        <v>24668568</v>
      </c>
      <c r="C28" s="112">
        <v>31447522</v>
      </c>
      <c r="D28" s="112">
        <v>0</v>
      </c>
      <c r="E28" s="112">
        <v>31447522</v>
      </c>
      <c r="F28" s="112">
        <v>16548755</v>
      </c>
      <c r="G28" s="123">
        <v>0.63280000000000003</v>
      </c>
      <c r="H28" s="112">
        <v>18248309</v>
      </c>
      <c r="I28" s="112">
        <v>52031269</v>
      </c>
      <c r="J28" s="112">
        <v>2488923</v>
      </c>
      <c r="K28" s="112">
        <v>49542346</v>
      </c>
      <c r="L28" s="112">
        <v>108147359</v>
      </c>
    </row>
    <row r="29" spans="1:12" x14ac:dyDescent="0.25">
      <c r="A29" s="112" t="s">
        <v>30</v>
      </c>
      <c r="B29" s="112">
        <v>3190691</v>
      </c>
      <c r="C29" s="112">
        <v>5124611</v>
      </c>
      <c r="D29" s="112">
        <v>119049</v>
      </c>
      <c r="E29" s="112">
        <v>5243660</v>
      </c>
      <c r="F29" s="112">
        <v>1313990</v>
      </c>
      <c r="G29" s="123">
        <v>0.65239999999999998</v>
      </c>
      <c r="H29" s="112">
        <v>2793832</v>
      </c>
      <c r="I29" s="112">
        <v>7827048</v>
      </c>
      <c r="J29" s="112">
        <v>374408</v>
      </c>
      <c r="K29" s="112">
        <v>7452640</v>
      </c>
      <c r="L29" s="112">
        <v>16261399</v>
      </c>
    </row>
    <row r="30" spans="1:12" x14ac:dyDescent="0.25">
      <c r="A30" s="112" t="s">
        <v>31</v>
      </c>
      <c r="B30" s="112">
        <v>10594637</v>
      </c>
      <c r="C30" s="112">
        <v>10761156</v>
      </c>
      <c r="D30" s="112">
        <v>0</v>
      </c>
      <c r="E30" s="112">
        <v>10761156</v>
      </c>
      <c r="F30" s="112">
        <v>6498998</v>
      </c>
      <c r="G30" s="123">
        <v>0.51159999999999994</v>
      </c>
      <c r="H30" s="112">
        <v>10273160</v>
      </c>
      <c r="I30" s="112">
        <v>15531058</v>
      </c>
      <c r="J30" s="112">
        <v>742930</v>
      </c>
      <c r="K30" s="112">
        <v>14788128</v>
      </c>
      <c r="L30" s="112">
        <v>36886851</v>
      </c>
    </row>
    <row r="31" spans="1:12" x14ac:dyDescent="0.25">
      <c r="A31" s="112" t="s">
        <v>32</v>
      </c>
      <c r="B31" s="112">
        <v>2580422</v>
      </c>
      <c r="C31" s="112">
        <v>15055472</v>
      </c>
      <c r="D31" s="112">
        <v>350885</v>
      </c>
      <c r="E31" s="112">
        <v>15406357</v>
      </c>
      <c r="F31" s="112">
        <v>2580421</v>
      </c>
      <c r="G31" s="123">
        <v>0.6493000000000001</v>
      </c>
      <c r="H31" s="112">
        <v>8321284</v>
      </c>
      <c r="I31" s="112">
        <v>24415064</v>
      </c>
      <c r="J31" s="112">
        <v>1167898</v>
      </c>
      <c r="K31" s="112">
        <v>23247166</v>
      </c>
      <c r="L31" s="112">
        <v>42401843</v>
      </c>
    </row>
    <row r="32" spans="1:12" x14ac:dyDescent="0.25">
      <c r="A32" s="112" t="s">
        <v>33</v>
      </c>
      <c r="B32" s="112">
        <v>4581870</v>
      </c>
      <c r="C32" s="112">
        <v>5789554</v>
      </c>
      <c r="D32" s="112">
        <v>137327</v>
      </c>
      <c r="E32" s="112">
        <v>5926881</v>
      </c>
      <c r="F32" s="112">
        <v>4581866</v>
      </c>
      <c r="G32" s="123">
        <v>0.5</v>
      </c>
      <c r="H32" s="112">
        <v>5926881</v>
      </c>
      <c r="I32" s="112">
        <v>5954193</v>
      </c>
      <c r="J32" s="112">
        <v>284820</v>
      </c>
      <c r="K32" s="112">
        <v>5669373</v>
      </c>
      <c r="L32" s="112">
        <v>16462944</v>
      </c>
    </row>
    <row r="33" spans="1:12" x14ac:dyDescent="0.25">
      <c r="A33" s="112" t="s">
        <v>34</v>
      </c>
      <c r="B33" s="112">
        <v>26374178</v>
      </c>
      <c r="C33" s="112">
        <v>44945442</v>
      </c>
      <c r="D33" s="112">
        <v>1054899</v>
      </c>
      <c r="E33" s="112">
        <v>46000341</v>
      </c>
      <c r="F33" s="112">
        <v>26374178</v>
      </c>
      <c r="G33" s="123">
        <v>0.5</v>
      </c>
      <c r="H33" s="112">
        <v>46000341</v>
      </c>
      <c r="I33" s="112">
        <v>48935602</v>
      </c>
      <c r="J33" s="112">
        <v>2340841</v>
      </c>
      <c r="K33" s="112">
        <v>46594761</v>
      </c>
      <c r="L33" s="112">
        <v>121310121</v>
      </c>
    </row>
    <row r="34" spans="1:12" x14ac:dyDescent="0.25">
      <c r="A34" s="112" t="s">
        <v>35</v>
      </c>
      <c r="B34" s="112">
        <v>8307587</v>
      </c>
      <c r="C34" s="112">
        <v>11459181</v>
      </c>
      <c r="D34" s="112">
        <v>270903</v>
      </c>
      <c r="E34" s="112">
        <v>11730084</v>
      </c>
      <c r="F34" s="112">
        <v>2895259</v>
      </c>
      <c r="G34" s="123">
        <v>0.70369999999999999</v>
      </c>
      <c r="H34" s="112">
        <v>4939070</v>
      </c>
      <c r="I34" s="112">
        <v>22849778</v>
      </c>
      <c r="J34" s="112">
        <v>1093022</v>
      </c>
      <c r="K34" s="112">
        <v>21756756</v>
      </c>
      <c r="L34" s="112">
        <v>42887449</v>
      </c>
    </row>
    <row r="35" spans="1:12" x14ac:dyDescent="0.25">
      <c r="A35" s="112" t="s">
        <v>36</v>
      </c>
      <c r="B35" s="112">
        <v>101983998</v>
      </c>
      <c r="C35" s="112">
        <v>95311031</v>
      </c>
      <c r="D35" s="112">
        <v>2225832</v>
      </c>
      <c r="E35" s="112">
        <v>97536863</v>
      </c>
      <c r="F35" s="112">
        <v>101983998</v>
      </c>
      <c r="G35" s="123">
        <v>0.5</v>
      </c>
      <c r="H35" s="112">
        <v>97536863</v>
      </c>
      <c r="I35" s="112">
        <v>123273098</v>
      </c>
      <c r="J35" s="112">
        <v>5896785</v>
      </c>
      <c r="K35" s="112">
        <v>117376313</v>
      </c>
      <c r="L35" s="112">
        <v>322793959</v>
      </c>
    </row>
    <row r="36" spans="1:12" x14ac:dyDescent="0.25">
      <c r="A36" s="112" t="s">
        <v>37</v>
      </c>
      <c r="B36" s="112">
        <v>69639228</v>
      </c>
      <c r="C36" s="112">
        <v>51720824</v>
      </c>
      <c r="D36" s="112">
        <v>1212268</v>
      </c>
      <c r="E36" s="112">
        <v>52933092</v>
      </c>
      <c r="F36" s="112">
        <v>37927282</v>
      </c>
      <c r="G36" s="123">
        <v>0.66239999999999999</v>
      </c>
      <c r="H36" s="112">
        <v>26977977</v>
      </c>
      <c r="I36" s="112">
        <v>91174018</v>
      </c>
      <c r="J36" s="112">
        <v>4361321</v>
      </c>
      <c r="K36" s="112">
        <v>86812697</v>
      </c>
      <c r="L36" s="112">
        <v>213746338</v>
      </c>
    </row>
    <row r="37" spans="1:12" x14ac:dyDescent="0.25">
      <c r="A37" s="112" t="s">
        <v>38</v>
      </c>
      <c r="B37" s="112">
        <v>2506022</v>
      </c>
      <c r="C37" s="112">
        <v>3963171</v>
      </c>
      <c r="D37" s="112">
        <v>88679</v>
      </c>
      <c r="E37" s="112">
        <v>4051850</v>
      </c>
      <c r="F37" s="112">
        <v>1017036</v>
      </c>
      <c r="G37" s="123">
        <v>0.5</v>
      </c>
      <c r="H37" s="112">
        <v>4051850</v>
      </c>
      <c r="I37" s="112">
        <v>4484482</v>
      </c>
      <c r="J37" s="112">
        <v>214516</v>
      </c>
      <c r="K37" s="112">
        <v>4269966</v>
      </c>
      <c r="L37" s="112">
        <v>11042354</v>
      </c>
    </row>
    <row r="38" spans="1:12" x14ac:dyDescent="0.25">
      <c r="A38" s="112" t="s">
        <v>39</v>
      </c>
      <c r="B38" s="112">
        <v>70124656</v>
      </c>
      <c r="C38" s="112">
        <v>58851122</v>
      </c>
      <c r="D38" s="112">
        <v>1381385</v>
      </c>
      <c r="E38" s="112">
        <v>60232507</v>
      </c>
      <c r="F38" s="112">
        <v>45403943</v>
      </c>
      <c r="G38" s="123">
        <v>0.62470000000000003</v>
      </c>
      <c r="H38" s="112">
        <v>36185785</v>
      </c>
      <c r="I38" s="112">
        <v>93745462</v>
      </c>
      <c r="J38" s="112">
        <v>4484327</v>
      </c>
      <c r="K38" s="112">
        <v>89261135</v>
      </c>
      <c r="L38" s="112">
        <v>224102625</v>
      </c>
    </row>
    <row r="39" spans="1:12" x14ac:dyDescent="0.25">
      <c r="A39" s="112" t="s">
        <v>40</v>
      </c>
      <c r="B39" s="112">
        <v>24909979</v>
      </c>
      <c r="C39" s="112">
        <v>21870945</v>
      </c>
      <c r="D39" s="112">
        <v>508112</v>
      </c>
      <c r="E39" s="112">
        <v>22379057</v>
      </c>
      <c r="F39" s="112">
        <v>10630233</v>
      </c>
      <c r="G39" s="123">
        <v>0.6099</v>
      </c>
      <c r="H39" s="112">
        <v>14313937</v>
      </c>
      <c r="I39" s="112">
        <v>39423465</v>
      </c>
      <c r="J39" s="112">
        <v>1885827</v>
      </c>
      <c r="K39" s="112">
        <v>37537638</v>
      </c>
      <c r="L39" s="112">
        <v>86712501</v>
      </c>
    </row>
    <row r="40" spans="1:12" x14ac:dyDescent="0.25">
      <c r="A40" s="112" t="s">
        <v>41</v>
      </c>
      <c r="B40" s="112">
        <v>19408790</v>
      </c>
      <c r="C40" s="112">
        <v>19351998</v>
      </c>
      <c r="D40" s="112">
        <v>451356</v>
      </c>
      <c r="E40" s="112">
        <v>19803354</v>
      </c>
      <c r="F40" s="112">
        <v>11714966</v>
      </c>
      <c r="G40" s="123">
        <v>0.64379999999999993</v>
      </c>
      <c r="H40" s="112">
        <v>10956749</v>
      </c>
      <c r="I40" s="112">
        <v>30673300</v>
      </c>
      <c r="J40" s="112">
        <v>1467261</v>
      </c>
      <c r="K40" s="112">
        <v>29206039</v>
      </c>
      <c r="L40" s="112">
        <v>69885444</v>
      </c>
    </row>
    <row r="41" spans="1:12" x14ac:dyDescent="0.25">
      <c r="A41" s="112" t="s">
        <v>42</v>
      </c>
      <c r="B41" s="112">
        <v>55336804</v>
      </c>
      <c r="C41" s="112">
        <v>60238903</v>
      </c>
      <c r="D41" s="112">
        <v>1413225</v>
      </c>
      <c r="E41" s="112">
        <v>61652128</v>
      </c>
      <c r="F41" s="112">
        <v>46629051</v>
      </c>
      <c r="G41" s="123">
        <v>0.52010000000000001</v>
      </c>
      <c r="H41" s="112">
        <v>56886861</v>
      </c>
      <c r="I41" s="112">
        <v>80442258</v>
      </c>
      <c r="J41" s="112">
        <v>3847966</v>
      </c>
      <c r="K41" s="112">
        <v>76594292</v>
      </c>
      <c r="L41" s="112">
        <v>197431190</v>
      </c>
    </row>
    <row r="42" spans="1:12" x14ac:dyDescent="0.25">
      <c r="A42" s="112" t="s">
        <v>43</v>
      </c>
      <c r="B42" s="112">
        <v>0</v>
      </c>
      <c r="C42" s="112">
        <v>0</v>
      </c>
      <c r="D42" s="112">
        <v>0</v>
      </c>
      <c r="E42" s="112">
        <v>0</v>
      </c>
      <c r="F42" s="112">
        <v>0</v>
      </c>
      <c r="G42" s="123">
        <v>0.55000000000000004</v>
      </c>
      <c r="H42" s="112">
        <v>0</v>
      </c>
      <c r="I42" s="112">
        <v>33398108</v>
      </c>
      <c r="J42" s="112">
        <v>1597603</v>
      </c>
      <c r="K42" s="112">
        <v>31800505</v>
      </c>
      <c r="L42" s="112">
        <v>33398108</v>
      </c>
    </row>
    <row r="43" spans="1:12" x14ac:dyDescent="0.25">
      <c r="A43" s="112" t="s">
        <v>44</v>
      </c>
      <c r="B43" s="112">
        <v>6633774</v>
      </c>
      <c r="C43" s="112">
        <v>4706717</v>
      </c>
      <c r="D43" s="112">
        <v>110535</v>
      </c>
      <c r="E43" s="112">
        <v>4817252</v>
      </c>
      <c r="F43" s="112">
        <v>5321126</v>
      </c>
      <c r="G43" s="123">
        <v>0.50419999999999998</v>
      </c>
      <c r="H43" s="112">
        <v>4736996</v>
      </c>
      <c r="I43" s="112">
        <v>6437756</v>
      </c>
      <c r="J43" s="112">
        <v>307951</v>
      </c>
      <c r="K43" s="112">
        <v>6129805</v>
      </c>
      <c r="L43" s="112">
        <v>17888782</v>
      </c>
    </row>
    <row r="44" spans="1:12" x14ac:dyDescent="0.25">
      <c r="A44" s="112" t="s">
        <v>45</v>
      </c>
      <c r="B44" s="112">
        <v>9867439</v>
      </c>
      <c r="C44" s="112">
        <v>24586970</v>
      </c>
      <c r="D44" s="112">
        <v>0</v>
      </c>
      <c r="E44" s="112">
        <v>24586970</v>
      </c>
      <c r="F44" s="112">
        <v>4085269</v>
      </c>
      <c r="G44" s="123">
        <v>0.71079999999999999</v>
      </c>
      <c r="H44" s="112">
        <v>10003590</v>
      </c>
      <c r="I44" s="112">
        <v>48029886</v>
      </c>
      <c r="J44" s="112">
        <v>2297516</v>
      </c>
      <c r="K44" s="112">
        <v>45732370</v>
      </c>
      <c r="L44" s="112">
        <v>82484295</v>
      </c>
    </row>
    <row r="45" spans="1:12" x14ac:dyDescent="0.25">
      <c r="A45" s="112" t="s">
        <v>46</v>
      </c>
      <c r="B45" s="112">
        <v>1710801</v>
      </c>
      <c r="C45" s="112">
        <v>4874784</v>
      </c>
      <c r="D45" s="112">
        <v>112470</v>
      </c>
      <c r="E45" s="112">
        <v>4987254</v>
      </c>
      <c r="F45" s="112">
        <v>802914</v>
      </c>
      <c r="G45" s="123">
        <v>0.5161</v>
      </c>
      <c r="H45" s="112">
        <v>4676094</v>
      </c>
      <c r="I45" s="112">
        <v>6808104</v>
      </c>
      <c r="J45" s="112">
        <v>325667</v>
      </c>
      <c r="K45" s="112">
        <v>6482437</v>
      </c>
      <c r="L45" s="112">
        <v>13506159</v>
      </c>
    </row>
    <row r="46" spans="1:12" x14ac:dyDescent="0.25">
      <c r="A46" s="112" t="s">
        <v>47</v>
      </c>
      <c r="B46" s="112">
        <v>37702188</v>
      </c>
      <c r="C46" s="112">
        <v>33725354</v>
      </c>
      <c r="D46" s="112">
        <v>787238</v>
      </c>
      <c r="E46" s="112">
        <v>34512592</v>
      </c>
      <c r="F46" s="112">
        <v>18975782</v>
      </c>
      <c r="G46" s="123">
        <v>0.65049999999999997</v>
      </c>
      <c r="H46" s="112">
        <v>18542891</v>
      </c>
      <c r="I46" s="112">
        <v>62216464</v>
      </c>
      <c r="J46" s="112">
        <v>2976133</v>
      </c>
      <c r="K46" s="112">
        <v>59240331</v>
      </c>
      <c r="L46" s="112">
        <v>134431244</v>
      </c>
    </row>
    <row r="47" spans="1:12" x14ac:dyDescent="0.25">
      <c r="A47" s="112" t="s">
        <v>48</v>
      </c>
      <c r="B47" s="112">
        <v>59844129</v>
      </c>
      <c r="C47" s="112">
        <v>162833525</v>
      </c>
      <c r="D47" s="112">
        <v>3769347</v>
      </c>
      <c r="E47" s="112">
        <v>166602872</v>
      </c>
      <c r="F47" s="112">
        <v>34681421</v>
      </c>
      <c r="G47" s="123">
        <v>0.57130000000000003</v>
      </c>
      <c r="H47" s="112">
        <v>125017769</v>
      </c>
      <c r="I47" s="112">
        <v>287678510</v>
      </c>
      <c r="J47" s="112">
        <v>13761140</v>
      </c>
      <c r="K47" s="112">
        <v>273917370</v>
      </c>
      <c r="L47" s="112">
        <v>514125511</v>
      </c>
    </row>
    <row r="48" spans="1:12" x14ac:dyDescent="0.25">
      <c r="A48" s="112" t="s">
        <v>49</v>
      </c>
      <c r="B48" s="112">
        <v>12591564</v>
      </c>
      <c r="C48" s="112">
        <v>20999423</v>
      </c>
      <c r="D48" s="112">
        <v>488738</v>
      </c>
      <c r="E48" s="112">
        <v>21488161</v>
      </c>
      <c r="F48" s="112">
        <v>4474923</v>
      </c>
      <c r="G48" s="123">
        <v>0.70239999999999991</v>
      </c>
      <c r="H48" s="112">
        <v>9104323</v>
      </c>
      <c r="I48" s="112">
        <v>31913129</v>
      </c>
      <c r="J48" s="112">
        <v>1526569</v>
      </c>
      <c r="K48" s="112">
        <v>30386560</v>
      </c>
      <c r="L48" s="112">
        <v>65992854</v>
      </c>
    </row>
    <row r="49" spans="1:13" x14ac:dyDescent="0.25">
      <c r="A49" s="112" t="s">
        <v>50</v>
      </c>
      <c r="B49" s="112">
        <v>3944887</v>
      </c>
      <c r="C49" s="112">
        <v>2657750</v>
      </c>
      <c r="D49" s="112">
        <v>62590</v>
      </c>
      <c r="E49" s="112">
        <v>2720340</v>
      </c>
      <c r="F49" s="112">
        <v>2666323</v>
      </c>
      <c r="G49" s="123">
        <v>0.53900000000000003</v>
      </c>
      <c r="H49" s="112">
        <v>2326673</v>
      </c>
      <c r="I49" s="112">
        <v>3590527</v>
      </c>
      <c r="J49" s="112">
        <v>171753</v>
      </c>
      <c r="K49" s="112">
        <v>3418774</v>
      </c>
      <c r="L49" s="112">
        <v>10255754</v>
      </c>
    </row>
    <row r="50" spans="1:13" x14ac:dyDescent="0.25">
      <c r="A50" s="112" t="s">
        <v>51</v>
      </c>
      <c r="B50" s="112">
        <v>21328766</v>
      </c>
      <c r="C50" s="112">
        <v>42479023</v>
      </c>
      <c r="D50" s="112">
        <v>0</v>
      </c>
      <c r="E50" s="112">
        <v>42479023</v>
      </c>
      <c r="F50" s="112">
        <v>21328762</v>
      </c>
      <c r="G50" s="123">
        <v>0.5</v>
      </c>
      <c r="H50" s="112">
        <v>42479023</v>
      </c>
      <c r="I50" s="112">
        <v>53213504</v>
      </c>
      <c r="J50" s="112">
        <v>2545475</v>
      </c>
      <c r="K50" s="112">
        <v>50668029</v>
      </c>
      <c r="L50" s="112">
        <v>117021293</v>
      </c>
    </row>
    <row r="51" spans="1:13" x14ac:dyDescent="0.25">
      <c r="A51" s="112" t="s">
        <v>52</v>
      </c>
      <c r="B51" s="112">
        <v>41883444</v>
      </c>
      <c r="C51" s="112">
        <v>36517141</v>
      </c>
      <c r="D51" s="112">
        <v>800000</v>
      </c>
      <c r="E51" s="112">
        <v>37317141</v>
      </c>
      <c r="F51" s="112">
        <v>38707605</v>
      </c>
      <c r="G51" s="123">
        <v>0.5</v>
      </c>
      <c r="H51" s="112">
        <v>37317141</v>
      </c>
      <c r="I51" s="112">
        <v>48073918</v>
      </c>
      <c r="J51" s="112">
        <v>2299622</v>
      </c>
      <c r="K51" s="112">
        <v>45774296</v>
      </c>
      <c r="L51" s="112">
        <v>127274503</v>
      </c>
    </row>
    <row r="52" spans="1:13" x14ac:dyDescent="0.25">
      <c r="A52" s="112" t="s">
        <v>53</v>
      </c>
      <c r="B52" s="112">
        <v>8727005</v>
      </c>
      <c r="C52" s="112">
        <v>8552140</v>
      </c>
      <c r="D52" s="112">
        <v>200392</v>
      </c>
      <c r="E52" s="112">
        <v>8752532</v>
      </c>
      <c r="F52" s="112">
        <v>2971392</v>
      </c>
      <c r="G52" s="123">
        <v>0.71420000000000006</v>
      </c>
      <c r="H52" s="112">
        <v>3502483</v>
      </c>
      <c r="I52" s="112">
        <v>17026654</v>
      </c>
      <c r="J52" s="112">
        <v>814472</v>
      </c>
      <c r="K52" s="112">
        <v>16212182</v>
      </c>
      <c r="L52" s="112">
        <v>34506191</v>
      </c>
    </row>
    <row r="53" spans="1:13" s="124" customFormat="1" x14ac:dyDescent="0.25">
      <c r="A53" s="112" t="s">
        <v>54</v>
      </c>
      <c r="B53" s="112">
        <v>24511351</v>
      </c>
      <c r="C53" s="112">
        <v>29180611</v>
      </c>
      <c r="D53" s="112">
        <v>686461</v>
      </c>
      <c r="E53" s="112">
        <v>29867072</v>
      </c>
      <c r="F53" s="112">
        <v>16449406</v>
      </c>
      <c r="G53" s="123">
        <v>0.58229999999999993</v>
      </c>
      <c r="H53" s="112">
        <v>21424482</v>
      </c>
      <c r="I53" s="112">
        <v>41639473</v>
      </c>
      <c r="J53" s="112">
        <v>1991830</v>
      </c>
      <c r="K53" s="112">
        <v>39647643</v>
      </c>
      <c r="L53" s="112">
        <v>96017896</v>
      </c>
    </row>
    <row r="54" spans="1:13" x14ac:dyDescent="0.25">
      <c r="A54" s="112" t="s">
        <v>55</v>
      </c>
      <c r="B54" s="112">
        <v>2815041</v>
      </c>
      <c r="C54" s="112">
        <v>3182596</v>
      </c>
      <c r="D54" s="112">
        <v>74162</v>
      </c>
      <c r="E54" s="112">
        <v>3256758</v>
      </c>
      <c r="F54" s="112">
        <v>1553707</v>
      </c>
      <c r="G54" s="123">
        <v>0.5</v>
      </c>
      <c r="H54" s="112">
        <v>3256758</v>
      </c>
      <c r="I54" s="112">
        <v>3541021</v>
      </c>
      <c r="J54" s="112">
        <v>169385</v>
      </c>
      <c r="K54" s="112">
        <v>3371636</v>
      </c>
      <c r="L54" s="112">
        <v>9612820</v>
      </c>
    </row>
    <row r="55" spans="1:13" s="117" customFormat="1" x14ac:dyDescent="0.25">
      <c r="A55" s="111" t="s">
        <v>76</v>
      </c>
      <c r="B55" s="115">
        <v>1177524781</v>
      </c>
      <c r="C55" s="115">
        <v>1662550219</v>
      </c>
      <c r="D55" s="115">
        <v>33934663</v>
      </c>
      <c r="E55" s="115">
        <v>1696484882</v>
      </c>
      <c r="F55" s="115">
        <v>887607151</v>
      </c>
      <c r="G55" s="116"/>
      <c r="H55" s="115">
        <v>1290839423</v>
      </c>
      <c r="I55" s="115">
        <v>2645962500</v>
      </c>
      <c r="J55" s="115">
        <v>126569970</v>
      </c>
      <c r="K55" s="115">
        <v>2519392530</v>
      </c>
      <c r="L55" s="115">
        <v>5519972163</v>
      </c>
    </row>
    <row r="56" spans="1:13" ht="67.5" customHeight="1" x14ac:dyDescent="0.25">
      <c r="A56" s="119" t="s">
        <v>64</v>
      </c>
      <c r="B56" s="119" t="s">
        <v>0</v>
      </c>
      <c r="C56" s="120" t="s">
        <v>1</v>
      </c>
      <c r="D56" s="120" t="s">
        <v>131</v>
      </c>
      <c r="E56" s="119" t="s">
        <v>124</v>
      </c>
      <c r="F56" s="119" t="s">
        <v>125</v>
      </c>
      <c r="G56" s="121" t="s">
        <v>68</v>
      </c>
      <c r="H56" s="119" t="s">
        <v>126</v>
      </c>
      <c r="I56" s="119" t="s">
        <v>81</v>
      </c>
      <c r="J56" s="119" t="s">
        <v>120</v>
      </c>
      <c r="K56" s="119" t="s">
        <v>121</v>
      </c>
      <c r="L56" s="119" t="s">
        <v>127</v>
      </c>
    </row>
    <row r="57" spans="1:13" x14ac:dyDescent="0.25">
      <c r="A57" s="112" t="s">
        <v>57</v>
      </c>
      <c r="B57" s="112"/>
      <c r="C57" s="112"/>
      <c r="D57" s="112"/>
      <c r="E57" s="112"/>
      <c r="F57" s="112"/>
      <c r="G57" s="113"/>
      <c r="H57" s="112"/>
      <c r="I57" s="112">
        <v>3611209</v>
      </c>
      <c r="J57" s="112">
        <v>166377</v>
      </c>
      <c r="K57" s="126">
        <v>3444832</v>
      </c>
      <c r="L57" s="112">
        <v>3611209</v>
      </c>
    </row>
    <row r="58" spans="1:13" x14ac:dyDescent="0.25">
      <c r="A58" s="112" t="s">
        <v>58</v>
      </c>
      <c r="B58" s="112"/>
      <c r="C58" s="112"/>
      <c r="D58" s="112"/>
      <c r="E58" s="112"/>
      <c r="F58" s="112"/>
      <c r="G58" s="113"/>
      <c r="H58" s="112"/>
      <c r="I58" s="112">
        <v>5203507</v>
      </c>
      <c r="J58" s="112">
        <v>239738</v>
      </c>
      <c r="K58" s="126">
        <v>4963769</v>
      </c>
      <c r="L58" s="112">
        <v>5203507</v>
      </c>
    </row>
    <row r="59" spans="1:13" x14ac:dyDescent="0.25">
      <c r="A59" s="112" t="s">
        <v>59</v>
      </c>
      <c r="B59" s="112"/>
      <c r="C59" s="112"/>
      <c r="D59" s="112"/>
      <c r="E59" s="112"/>
      <c r="F59" s="112"/>
      <c r="G59" s="113"/>
      <c r="H59" s="112"/>
      <c r="I59" s="112">
        <v>2259071</v>
      </c>
      <c r="J59" s="112">
        <v>104081</v>
      </c>
      <c r="K59" s="126">
        <v>2154990</v>
      </c>
      <c r="L59" s="112">
        <v>2259071</v>
      </c>
    </row>
    <row r="60" spans="1:13" x14ac:dyDescent="0.25">
      <c r="A60" s="112" t="s">
        <v>60</v>
      </c>
      <c r="B60" s="112"/>
      <c r="C60" s="112"/>
      <c r="D60" s="112"/>
      <c r="E60" s="112"/>
      <c r="F60" s="112"/>
      <c r="G60" s="113"/>
      <c r="H60" s="112"/>
      <c r="I60" s="112">
        <v>2731213</v>
      </c>
      <c r="J60" s="112">
        <v>125834</v>
      </c>
      <c r="K60" s="126">
        <v>2605379</v>
      </c>
      <c r="L60" s="112">
        <v>2731213</v>
      </c>
    </row>
    <row r="61" spans="1:13" s="117" customFormat="1" x14ac:dyDescent="0.25">
      <c r="A61" s="111" t="s">
        <v>61</v>
      </c>
      <c r="B61" s="115"/>
      <c r="C61" s="115"/>
      <c r="D61" s="115"/>
      <c r="E61" s="115"/>
      <c r="F61" s="115"/>
      <c r="G61" s="116"/>
      <c r="H61" s="115"/>
      <c r="I61" s="115">
        <v>13805000</v>
      </c>
      <c r="J61" s="115">
        <v>636030</v>
      </c>
      <c r="K61" s="127">
        <v>13168970</v>
      </c>
      <c r="L61" s="115">
        <v>13805000</v>
      </c>
    </row>
    <row r="62" spans="1:13" ht="17.25" x14ac:dyDescent="0.25">
      <c r="A62" s="112" t="s">
        <v>139</v>
      </c>
      <c r="B62" s="112">
        <v>58340000</v>
      </c>
      <c r="C62" s="112"/>
      <c r="D62" s="112"/>
      <c r="E62" s="112"/>
      <c r="F62" s="112"/>
      <c r="G62" s="113"/>
      <c r="H62" s="112"/>
      <c r="I62" s="112">
        <v>75927500</v>
      </c>
      <c r="J62" s="112"/>
      <c r="K62" s="126">
        <v>75927500</v>
      </c>
      <c r="L62" s="112">
        <v>134267500</v>
      </c>
      <c r="M62" s="125"/>
    </row>
    <row r="63" spans="1:13" x14ac:dyDescent="0.25">
      <c r="A63" s="112" t="s">
        <v>62</v>
      </c>
      <c r="B63" s="112">
        <v>14585000</v>
      </c>
      <c r="C63" s="112"/>
      <c r="D63" s="112"/>
      <c r="E63" s="112"/>
      <c r="F63" s="112"/>
      <c r="G63" s="113"/>
      <c r="H63" s="112"/>
      <c r="I63" s="112">
        <v>13805000</v>
      </c>
      <c r="J63" s="112"/>
      <c r="K63" s="126">
        <v>13805000</v>
      </c>
      <c r="L63" s="112">
        <v>28390000</v>
      </c>
      <c r="M63" s="125"/>
    </row>
    <row r="64" spans="1:13" x14ac:dyDescent="0.25">
      <c r="A64" s="112" t="s">
        <v>135</v>
      </c>
      <c r="B64" s="112">
        <v>4000000</v>
      </c>
      <c r="C64" s="112"/>
      <c r="D64" s="112"/>
      <c r="E64" s="112"/>
      <c r="F64" s="112"/>
      <c r="G64" s="113"/>
      <c r="H64" s="112"/>
      <c r="I64" s="112">
        <v>10000000</v>
      </c>
      <c r="J64" s="112"/>
      <c r="K64" s="126">
        <v>10000000</v>
      </c>
      <c r="L64" s="112">
        <v>14000000</v>
      </c>
      <c r="M64" s="125"/>
    </row>
    <row r="65" spans="1:13" x14ac:dyDescent="0.25">
      <c r="A65" s="112" t="s">
        <v>136</v>
      </c>
      <c r="B65" s="112"/>
      <c r="C65" s="112"/>
      <c r="D65" s="112"/>
      <c r="E65" s="112"/>
      <c r="F65" s="112"/>
      <c r="G65" s="113"/>
      <c r="H65" s="112"/>
      <c r="I65" s="112">
        <v>1500000</v>
      </c>
      <c r="J65" s="112"/>
      <c r="K65" s="126">
        <v>1500000</v>
      </c>
      <c r="L65" s="112">
        <v>1500000</v>
      </c>
      <c r="M65" s="125"/>
    </row>
    <row r="66" spans="1:13" s="117" customFormat="1" x14ac:dyDescent="0.25">
      <c r="A66" s="111" t="s">
        <v>63</v>
      </c>
      <c r="B66" s="115">
        <v>1254449781</v>
      </c>
      <c r="C66" s="115">
        <v>1662550219</v>
      </c>
      <c r="D66" s="115"/>
      <c r="E66" s="115">
        <f>E55</f>
        <v>1696484882</v>
      </c>
      <c r="F66" s="115">
        <v>887607151</v>
      </c>
      <c r="G66" s="116"/>
      <c r="H66" s="115">
        <f>H55</f>
        <v>1290839423</v>
      </c>
      <c r="I66" s="115">
        <v>2761000000</v>
      </c>
      <c r="J66" s="115">
        <v>127206000</v>
      </c>
      <c r="K66" s="127">
        <v>2633794000</v>
      </c>
      <c r="L66" s="115">
        <v>5711934663</v>
      </c>
    </row>
    <row r="67" spans="1:13" x14ac:dyDescent="0.25">
      <c r="A67" s="112"/>
      <c r="B67" s="112"/>
      <c r="C67" s="112"/>
      <c r="D67" s="112"/>
      <c r="E67" s="112"/>
      <c r="F67" s="112"/>
      <c r="G67" s="113"/>
      <c r="H67" s="112"/>
      <c r="I67" s="112"/>
      <c r="J67" s="112"/>
      <c r="K67" s="112" t="s">
        <v>68</v>
      </c>
      <c r="L67" s="112"/>
    </row>
    <row r="68" spans="1:13" ht="31.5" customHeight="1" x14ac:dyDescent="0.25">
      <c r="A68" s="129" t="s">
        <v>128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1"/>
    </row>
    <row r="69" spans="1:13" ht="17.25" x14ac:dyDescent="0.25">
      <c r="A69" s="132" t="s">
        <v>129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4"/>
    </row>
    <row r="70" spans="1:13" ht="27.95" customHeight="1" x14ac:dyDescent="0.25">
      <c r="A70" s="129" t="s">
        <v>142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6"/>
    </row>
    <row r="71" spans="1:13" ht="17.25" x14ac:dyDescent="0.25">
      <c r="A71" s="132" t="s">
        <v>140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4"/>
    </row>
    <row r="72" spans="1:13" ht="17.25" x14ac:dyDescent="0.25">
      <c r="A72" s="132" t="s">
        <v>141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4"/>
    </row>
  </sheetData>
  <mergeCells count="6">
    <mergeCell ref="A1:L1"/>
    <mergeCell ref="A68:L68"/>
    <mergeCell ref="A69:L69"/>
    <mergeCell ref="A71:L71"/>
    <mergeCell ref="A72:L72"/>
    <mergeCell ref="A70:L70"/>
  </mergeCells>
  <printOptions gridLines="1"/>
  <pageMargins left="0.7" right="0.7" top="0.75" bottom="0.75" header="0.3" footer="0.3"/>
  <pageSetup scale="58" fitToHeight="0" orientation="landscape" r:id="rId1"/>
  <headerFooter>
    <oddFooter>&amp;L&amp;F&amp;R&amp;P</oddFooter>
  </headerFooter>
  <rowBreaks count="1" manualBreakCount="1">
    <brk id="5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I75"/>
  <sheetViews>
    <sheetView topLeftCell="M22" zoomScale="73" zoomScaleNormal="73" workbookViewId="0">
      <selection activeCell="W68" sqref="W68"/>
    </sheetView>
  </sheetViews>
  <sheetFormatPr defaultColWidth="9.140625" defaultRowHeight="15" x14ac:dyDescent="0.25"/>
  <cols>
    <col min="1" max="1" width="9.140625" style="1"/>
    <col min="2" max="2" width="24.7109375" style="1" customWidth="1"/>
    <col min="3" max="3" width="14.85546875" style="13" bestFit="1" customWidth="1"/>
    <col min="4" max="4" width="14.85546875" style="13" customWidth="1"/>
    <col min="5" max="5" width="10.85546875" style="13" bestFit="1" customWidth="1"/>
    <col min="6" max="6" width="16.42578125" style="13" bestFit="1" customWidth="1"/>
    <col min="7" max="7" width="16.42578125" style="13" customWidth="1"/>
    <col min="8" max="8" width="10.85546875" style="13" bestFit="1" customWidth="1"/>
    <col min="9" max="9" width="16" style="13" bestFit="1" customWidth="1"/>
    <col min="10" max="10" width="16" style="13" customWidth="1"/>
    <col min="11" max="11" width="16.42578125" style="13" bestFit="1" customWidth="1"/>
    <col min="12" max="12" width="16.42578125" style="13" customWidth="1"/>
    <col min="13" max="13" width="13.85546875" style="13" bestFit="1" customWidth="1"/>
    <col min="14" max="14" width="11.42578125" style="14" customWidth="1"/>
    <col min="15" max="15" width="12.7109375" style="13" hidden="1" customWidth="1"/>
    <col min="16" max="16" width="12.42578125" style="74" customWidth="1"/>
    <col min="17" max="17" width="10.7109375" style="74" customWidth="1"/>
    <col min="18" max="18" width="15.28515625" style="15" customWidth="1"/>
    <col min="19" max="19" width="16.42578125" style="15" customWidth="1"/>
    <col min="20" max="20" width="15.28515625" style="15" customWidth="1"/>
    <col min="21" max="21" width="12.28515625" style="15" customWidth="1"/>
    <col min="22" max="22" width="16" style="13" customWidth="1"/>
    <col min="23" max="23" width="15.7109375" style="13" customWidth="1"/>
    <col min="24" max="24" width="10.85546875" style="70" bestFit="1" customWidth="1"/>
    <col min="25" max="25" width="14.5703125" style="70" customWidth="1"/>
    <col min="26" max="26" width="11.85546875" style="25" bestFit="1" customWidth="1"/>
    <col min="27" max="28" width="13" style="25" bestFit="1" customWidth="1"/>
    <col min="29" max="29" width="13" style="25" customWidth="1"/>
    <col min="30" max="30" width="14.85546875" style="25" bestFit="1" customWidth="1"/>
    <col min="31" max="31" width="14.85546875" style="25" customWidth="1"/>
    <col min="32" max="32" width="14.85546875" style="25" bestFit="1" customWidth="1"/>
    <col min="33" max="33" width="14.85546875" style="25" customWidth="1"/>
    <col min="34" max="34" width="18.28515625" style="1" bestFit="1" customWidth="1"/>
    <col min="35" max="35" width="10.85546875" style="1" bestFit="1" customWidth="1"/>
    <col min="36" max="16384" width="9.140625" style="1"/>
  </cols>
  <sheetData>
    <row r="1" spans="2:35" s="24" customFormat="1" ht="15.75" thickBot="1" x14ac:dyDescent="0.3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27"/>
      <c r="P1" s="71"/>
      <c r="Q1" s="71"/>
      <c r="R1" s="29"/>
      <c r="S1" s="29"/>
      <c r="T1" s="29"/>
      <c r="U1" s="29"/>
      <c r="V1" s="27"/>
      <c r="W1" s="27"/>
      <c r="X1" s="68"/>
      <c r="Y1" s="68"/>
      <c r="Z1" s="30"/>
      <c r="AA1" s="30"/>
      <c r="AB1" s="30"/>
      <c r="AC1" s="30"/>
      <c r="AD1" s="30"/>
      <c r="AE1" s="30"/>
      <c r="AF1" s="30"/>
      <c r="AG1" s="30"/>
    </row>
    <row r="2" spans="2:35" ht="23.25" x14ac:dyDescent="0.35">
      <c r="B2" s="141" t="s">
        <v>114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3"/>
      <c r="AG2" s="95"/>
    </row>
    <row r="3" spans="2:35" ht="108" customHeight="1" x14ac:dyDescent="0.25">
      <c r="B3" s="31" t="s">
        <v>64</v>
      </c>
      <c r="C3" s="19" t="s">
        <v>0</v>
      </c>
      <c r="D3" s="52" t="s">
        <v>88</v>
      </c>
      <c r="E3" s="52" t="s">
        <v>94</v>
      </c>
      <c r="F3" s="19" t="s">
        <v>1</v>
      </c>
      <c r="G3" s="42" t="s">
        <v>92</v>
      </c>
      <c r="H3" s="52" t="s">
        <v>94</v>
      </c>
      <c r="I3" s="19" t="s">
        <v>2</v>
      </c>
      <c r="J3" s="57" t="s">
        <v>93</v>
      </c>
      <c r="K3" s="22" t="s">
        <v>65</v>
      </c>
      <c r="L3" s="58" t="s">
        <v>65</v>
      </c>
      <c r="M3" s="19" t="s">
        <v>95</v>
      </c>
      <c r="N3" s="20" t="s">
        <v>4</v>
      </c>
      <c r="O3" s="16" t="s">
        <v>5</v>
      </c>
      <c r="P3" s="76" t="s">
        <v>96</v>
      </c>
      <c r="Q3" s="76" t="s">
        <v>94</v>
      </c>
      <c r="R3" s="21" t="s">
        <v>75</v>
      </c>
      <c r="S3" s="86" t="s">
        <v>115</v>
      </c>
      <c r="T3" s="86" t="s">
        <v>116</v>
      </c>
      <c r="U3" s="86" t="s">
        <v>94</v>
      </c>
      <c r="V3" s="22" t="s">
        <v>81</v>
      </c>
      <c r="W3" s="52" t="s">
        <v>122</v>
      </c>
      <c r="X3" s="77" t="s">
        <v>94</v>
      </c>
      <c r="Y3" s="77" t="s">
        <v>119</v>
      </c>
      <c r="Z3" s="90" t="s">
        <v>118</v>
      </c>
      <c r="AA3" s="90" t="s">
        <v>117</v>
      </c>
      <c r="AB3" s="19" t="s">
        <v>73</v>
      </c>
      <c r="AC3" s="57" t="s">
        <v>120</v>
      </c>
      <c r="AD3" s="19" t="s">
        <v>74</v>
      </c>
      <c r="AE3" s="92" t="s">
        <v>121</v>
      </c>
      <c r="AF3" s="32" t="s">
        <v>84</v>
      </c>
      <c r="AG3" s="32" t="s">
        <v>94</v>
      </c>
      <c r="AH3" s="93" t="s">
        <v>123</v>
      </c>
      <c r="AI3" s="93" t="s">
        <v>94</v>
      </c>
    </row>
    <row r="4" spans="2:35" x14ac:dyDescent="0.25">
      <c r="B4" s="33" t="s">
        <v>6</v>
      </c>
      <c r="C4" s="2">
        <v>16441707</v>
      </c>
      <c r="D4" s="2" t="e">
        <f>VLOOKUP(B4,#REF!,4,0)</f>
        <v>#REF!</v>
      </c>
      <c r="E4" s="2" t="e">
        <f>C4=D4</f>
        <v>#REF!</v>
      </c>
      <c r="F4" s="2">
        <v>25234604</v>
      </c>
      <c r="G4" s="2" t="e">
        <f>VLOOKUP(B4,#REF!,5,0)</f>
        <v>#REF!</v>
      </c>
      <c r="H4" s="53" t="e">
        <f>G4/F4</f>
        <v>#REF!</v>
      </c>
      <c r="I4" s="2">
        <v>475753</v>
      </c>
      <c r="J4" s="2"/>
      <c r="K4" s="2">
        <v>25710357</v>
      </c>
      <c r="L4" s="2" t="e">
        <f t="shared" ref="L4:L35" si="0">G4+J4</f>
        <v>#REF!</v>
      </c>
      <c r="M4" s="2">
        <v>6896417</v>
      </c>
      <c r="N4" s="5">
        <v>0.68989999999999996</v>
      </c>
      <c r="O4" s="2">
        <v>37266787.940281205</v>
      </c>
      <c r="P4" s="73" t="e">
        <f>VLOOKUP(B4,#REF!,9,0)</f>
        <v>#REF!</v>
      </c>
      <c r="Q4" s="53" t="e">
        <f>P4/N4</f>
        <v>#REF!</v>
      </c>
      <c r="R4" s="4">
        <v>11556431</v>
      </c>
      <c r="S4" s="83" t="e">
        <f>L4/P4</f>
        <v>#REF!</v>
      </c>
      <c r="T4" s="84" t="e">
        <f>S4-L4</f>
        <v>#REF!</v>
      </c>
      <c r="U4" s="87" t="e">
        <f>T4/R4</f>
        <v>#REF!</v>
      </c>
      <c r="V4" s="2">
        <v>44500008</v>
      </c>
      <c r="W4" s="2" t="e">
        <f>VLOOKUP(B4,#REF!,3,0)</f>
        <v>#REF!</v>
      </c>
      <c r="X4" s="53" t="e">
        <f>W4/V4</f>
        <v>#REF!</v>
      </c>
      <c r="Y4" s="73" t="e">
        <f>W4/$W$56</f>
        <v>#REF!</v>
      </c>
      <c r="Z4" s="17">
        <v>340407</v>
      </c>
      <c r="AA4" s="17">
        <v>3690245</v>
      </c>
      <c r="AB4" s="17">
        <v>2137103</v>
      </c>
      <c r="AC4" s="17" t="e">
        <f>Y4*$AC$57</f>
        <v>#REF!</v>
      </c>
      <c r="AD4" s="17">
        <v>38332253</v>
      </c>
      <c r="AE4" s="80" t="e">
        <f>W4-AC4</f>
        <v>#REF!</v>
      </c>
      <c r="AF4" s="34">
        <v>86652072</v>
      </c>
      <c r="AG4" s="30">
        <f>C4+K4+V4</f>
        <v>86652072</v>
      </c>
      <c r="AH4" s="94" t="e">
        <f>D4+L4+W4</f>
        <v>#REF!</v>
      </c>
      <c r="AI4" s="99" t="e">
        <f>AH4/AG4</f>
        <v>#REF!</v>
      </c>
    </row>
    <row r="5" spans="2:35" x14ac:dyDescent="0.25">
      <c r="B5" s="33" t="s">
        <v>7</v>
      </c>
      <c r="C5" s="2">
        <v>3544811</v>
      </c>
      <c r="D5" s="2" t="e">
        <f>VLOOKUP(B5,#REF!,4,0)</f>
        <v>#REF!</v>
      </c>
      <c r="E5" s="2" t="e">
        <f t="shared" ref="E5:E68" si="1">C5=D5</f>
        <v>#REF!</v>
      </c>
      <c r="F5" s="2">
        <v>4380942</v>
      </c>
      <c r="G5" s="2" t="e">
        <f>VLOOKUP(B5,#REF!,5,0)</f>
        <v>#REF!</v>
      </c>
      <c r="H5" s="53" t="e">
        <f t="shared" ref="H5:H56" si="2">G5/F5</f>
        <v>#REF!</v>
      </c>
      <c r="I5" s="2">
        <v>0</v>
      </c>
      <c r="J5" s="2"/>
      <c r="K5" s="2">
        <v>4380942</v>
      </c>
      <c r="L5" s="2" t="e">
        <f t="shared" si="0"/>
        <v>#REF!</v>
      </c>
      <c r="M5" s="2">
        <v>3544811</v>
      </c>
      <c r="N5" s="5">
        <v>0.5</v>
      </c>
      <c r="O5" s="2">
        <v>8761884</v>
      </c>
      <c r="P5" s="73" t="e">
        <f>VLOOKUP(B5,#REF!,9,0)</f>
        <v>#REF!</v>
      </c>
      <c r="Q5" s="53" t="e">
        <f t="shared" ref="Q5:Q55" si="3">P5/N5</f>
        <v>#REF!</v>
      </c>
      <c r="R5" s="4">
        <v>4380942</v>
      </c>
      <c r="S5" s="83" t="e">
        <f t="shared" ref="S5:S55" si="4">L5/P5</f>
        <v>#REF!</v>
      </c>
      <c r="T5" s="84" t="e">
        <f t="shared" ref="T5:T55" si="5">S5-L5</f>
        <v>#REF!</v>
      </c>
      <c r="U5" s="87" t="e">
        <f t="shared" ref="U5:U55" si="6">T5/R5</f>
        <v>#REF!</v>
      </c>
      <c r="V5" s="2">
        <v>4601148</v>
      </c>
      <c r="W5" s="2" t="e">
        <f>VLOOKUP(B5,#REF!,3,0)</f>
        <v>#REF!</v>
      </c>
      <c r="X5" s="53" t="e">
        <f t="shared" ref="X5:X55" si="7">W5/V5</f>
        <v>#REF!</v>
      </c>
      <c r="Y5" s="73" t="e">
        <f t="shared" ref="Y5:Y55" si="8">W5/$W$56</f>
        <v>#REF!</v>
      </c>
      <c r="Z5" s="17">
        <v>35197</v>
      </c>
      <c r="AA5" s="17">
        <v>381559</v>
      </c>
      <c r="AB5" s="17">
        <v>220969</v>
      </c>
      <c r="AC5" s="17" t="e">
        <f t="shared" ref="AC5:AC55" si="9">Y5*$AC$57</f>
        <v>#REF!</v>
      </c>
      <c r="AD5" s="17">
        <v>3963423</v>
      </c>
      <c r="AE5" s="80" t="e">
        <f t="shared" ref="AE5:AE55" si="10">W5-AC5</f>
        <v>#REF!</v>
      </c>
      <c r="AF5" s="34">
        <v>12526901</v>
      </c>
      <c r="AG5" s="30">
        <f t="shared" ref="AG5:AG56" si="11">C5+K5+V5</f>
        <v>12526901</v>
      </c>
      <c r="AH5" s="94" t="e">
        <f t="shared" ref="AH5:AH55" si="12">D5+L5+W5</f>
        <v>#REF!</v>
      </c>
      <c r="AI5" s="99" t="e">
        <f t="shared" ref="AI5:AI56" si="13">AH5/AG5</f>
        <v>#REF!</v>
      </c>
    </row>
    <row r="6" spans="2:35" x14ac:dyDescent="0.25">
      <c r="B6" s="33" t="s">
        <v>8</v>
      </c>
      <c r="C6" s="2">
        <v>19827025</v>
      </c>
      <c r="D6" s="2" t="e">
        <f>VLOOKUP(B6,#REF!,4,0)</f>
        <v>#REF!</v>
      </c>
      <c r="E6" s="2" t="e">
        <f t="shared" si="1"/>
        <v>#REF!</v>
      </c>
      <c r="F6" s="2">
        <v>37120590</v>
      </c>
      <c r="G6" s="2" t="e">
        <f>VLOOKUP(B6,#REF!,5,0)</f>
        <v>#REF!</v>
      </c>
      <c r="H6" s="53" t="e">
        <f t="shared" si="2"/>
        <v>#REF!</v>
      </c>
      <c r="I6" s="2">
        <v>693117</v>
      </c>
      <c r="J6" s="2"/>
      <c r="K6" s="2">
        <v>37813707</v>
      </c>
      <c r="L6" s="2" t="e">
        <f t="shared" si="0"/>
        <v>#REF!</v>
      </c>
      <c r="M6" s="2">
        <v>10032936</v>
      </c>
      <c r="N6" s="5">
        <v>0.68459999999999999</v>
      </c>
      <c r="O6" s="2">
        <v>55234745.836985104</v>
      </c>
      <c r="P6" s="73" t="e">
        <f>VLOOKUP(B6,#REF!,9,0)</f>
        <v>#REF!</v>
      </c>
      <c r="Q6" s="53" t="e">
        <f t="shared" si="3"/>
        <v>#REF!</v>
      </c>
      <c r="R6" s="4">
        <v>17421039</v>
      </c>
      <c r="S6" s="83" t="e">
        <f t="shared" si="4"/>
        <v>#REF!</v>
      </c>
      <c r="T6" s="84" t="e">
        <f t="shared" si="5"/>
        <v>#REF!</v>
      </c>
      <c r="U6" s="87" t="e">
        <f t="shared" si="6"/>
        <v>#REF!</v>
      </c>
      <c r="V6" s="2">
        <v>60031987</v>
      </c>
      <c r="W6" s="2" t="e">
        <f>VLOOKUP(B6,#REF!,3,0)</f>
        <v>#REF!</v>
      </c>
      <c r="X6" s="53" t="e">
        <f t="shared" si="7"/>
        <v>#REF!</v>
      </c>
      <c r="Y6" s="73" t="e">
        <f t="shared" si="8"/>
        <v>#REF!</v>
      </c>
      <c r="Z6" s="17">
        <v>459221</v>
      </c>
      <c r="AA6" s="17">
        <v>4978263</v>
      </c>
      <c r="AB6" s="17">
        <v>2883023</v>
      </c>
      <c r="AC6" s="17" t="e">
        <f t="shared" si="9"/>
        <v>#REF!</v>
      </c>
      <c r="AD6" s="17">
        <v>51711480</v>
      </c>
      <c r="AE6" s="80" t="e">
        <f t="shared" si="10"/>
        <v>#REF!</v>
      </c>
      <c r="AF6" s="34">
        <v>117672719</v>
      </c>
      <c r="AG6" s="30">
        <f t="shared" si="11"/>
        <v>117672719</v>
      </c>
      <c r="AH6" s="94" t="e">
        <f t="shared" si="12"/>
        <v>#REF!</v>
      </c>
      <c r="AI6" s="99" t="e">
        <f t="shared" si="13"/>
        <v>#REF!</v>
      </c>
    </row>
    <row r="7" spans="2:35" x14ac:dyDescent="0.25">
      <c r="B7" s="33" t="s">
        <v>9</v>
      </c>
      <c r="C7" s="2">
        <v>5300283</v>
      </c>
      <c r="D7" s="2" t="e">
        <f>VLOOKUP(B7,#REF!,4,0)</f>
        <v>#REF!</v>
      </c>
      <c r="E7" s="2" t="e">
        <f t="shared" si="1"/>
        <v>#REF!</v>
      </c>
      <c r="F7" s="2">
        <v>16294733</v>
      </c>
      <c r="G7" s="2" t="e">
        <f>VLOOKUP(B7,#REF!,5,0)</f>
        <v>#REF!</v>
      </c>
      <c r="H7" s="53" t="e">
        <f t="shared" si="2"/>
        <v>#REF!</v>
      </c>
      <c r="I7" s="2">
        <v>303977</v>
      </c>
      <c r="J7" s="2"/>
      <c r="K7" s="2">
        <v>16598710</v>
      </c>
      <c r="L7" s="2" t="e">
        <f t="shared" si="0"/>
        <v>#REF!</v>
      </c>
      <c r="M7" s="2">
        <v>1886543</v>
      </c>
      <c r="N7" s="5">
        <v>0.70879999999999999</v>
      </c>
      <c r="O7" s="2">
        <v>23418044.582392778</v>
      </c>
      <c r="P7" s="73" t="e">
        <f>VLOOKUP(B7,#REF!,9,0)</f>
        <v>#REF!</v>
      </c>
      <c r="Q7" s="53" t="e">
        <f t="shared" si="3"/>
        <v>#REF!</v>
      </c>
      <c r="R7" s="4">
        <v>6819335</v>
      </c>
      <c r="S7" s="83" t="e">
        <f t="shared" si="4"/>
        <v>#REF!</v>
      </c>
      <c r="T7" s="84" t="e">
        <f t="shared" si="5"/>
        <v>#REF!</v>
      </c>
      <c r="U7" s="87" t="e">
        <f t="shared" si="6"/>
        <v>#REF!</v>
      </c>
      <c r="V7" s="2">
        <v>28731365</v>
      </c>
      <c r="W7" s="2" t="e">
        <f>VLOOKUP(B7,#REF!,3,0)</f>
        <v>#REF!</v>
      </c>
      <c r="X7" s="53" t="e">
        <f t="shared" si="7"/>
        <v>#REF!</v>
      </c>
      <c r="Y7" s="73" t="e">
        <f t="shared" si="8"/>
        <v>#REF!</v>
      </c>
      <c r="Z7" s="17">
        <v>219783</v>
      </c>
      <c r="AA7" s="17">
        <v>2382601</v>
      </c>
      <c r="AB7" s="17">
        <v>1379818</v>
      </c>
      <c r="AC7" s="17" t="e">
        <f t="shared" si="9"/>
        <v>#REF!</v>
      </c>
      <c r="AD7" s="17">
        <v>24749163</v>
      </c>
      <c r="AE7" s="80" t="e">
        <f t="shared" si="10"/>
        <v>#REF!</v>
      </c>
      <c r="AF7" s="34">
        <v>50630358</v>
      </c>
      <c r="AG7" s="30">
        <f t="shared" si="11"/>
        <v>50630358</v>
      </c>
      <c r="AH7" s="94" t="e">
        <f t="shared" si="12"/>
        <v>#REF!</v>
      </c>
      <c r="AI7" s="99" t="e">
        <f t="shared" si="13"/>
        <v>#REF!</v>
      </c>
    </row>
    <row r="8" spans="2:35" s="9" customFormat="1" x14ac:dyDescent="0.25">
      <c r="B8" s="33" t="s">
        <v>10</v>
      </c>
      <c r="C8" s="6">
        <v>85593217</v>
      </c>
      <c r="D8" s="2" t="e">
        <f>VLOOKUP(B8,#REF!,4,0)</f>
        <v>#REF!</v>
      </c>
      <c r="E8" s="2" t="e">
        <f t="shared" si="1"/>
        <v>#REF!</v>
      </c>
      <c r="F8" s="6">
        <v>209584443</v>
      </c>
      <c r="G8" s="2" t="e">
        <f>VLOOKUP(B8,#REF!,5,0)</f>
        <v>#REF!</v>
      </c>
      <c r="H8" s="53" t="e">
        <f t="shared" si="2"/>
        <v>#REF!</v>
      </c>
      <c r="I8" s="6">
        <v>3906146</v>
      </c>
      <c r="J8" s="6"/>
      <c r="K8" s="6">
        <v>213490589</v>
      </c>
      <c r="L8" s="2" t="e">
        <f t="shared" si="0"/>
        <v>#REF!</v>
      </c>
      <c r="M8" s="6">
        <v>85593217</v>
      </c>
      <c r="N8" s="7">
        <v>0.5</v>
      </c>
      <c r="O8" s="6">
        <v>426981178</v>
      </c>
      <c r="P8" s="73" t="e">
        <f>VLOOKUP(B8,#REF!,9,0)</f>
        <v>#REF!</v>
      </c>
      <c r="Q8" s="53" t="e">
        <f t="shared" si="3"/>
        <v>#REF!</v>
      </c>
      <c r="R8" s="8">
        <v>213490592</v>
      </c>
      <c r="S8" s="83" t="e">
        <f t="shared" si="4"/>
        <v>#REF!</v>
      </c>
      <c r="T8" s="84" t="e">
        <f t="shared" si="5"/>
        <v>#REF!</v>
      </c>
      <c r="U8" s="87" t="e">
        <f t="shared" si="6"/>
        <v>#REF!</v>
      </c>
      <c r="V8" s="6">
        <v>266922348</v>
      </c>
      <c r="W8" s="2" t="e">
        <f>VLOOKUP(B8,#REF!,3,0)</f>
        <v>#REF!</v>
      </c>
      <c r="X8" s="53" t="e">
        <f t="shared" si="7"/>
        <v>#REF!</v>
      </c>
      <c r="Y8" s="73" t="e">
        <f t="shared" si="8"/>
        <v>#REF!</v>
      </c>
      <c r="Z8" s="26">
        <v>2041847</v>
      </c>
      <c r="AA8" s="26">
        <v>22135020</v>
      </c>
      <c r="AB8" s="26">
        <v>12818888</v>
      </c>
      <c r="AC8" s="17" t="e">
        <f t="shared" si="9"/>
        <v>#REF!</v>
      </c>
      <c r="AD8" s="26">
        <v>229926593</v>
      </c>
      <c r="AE8" s="80" t="e">
        <f t="shared" si="10"/>
        <v>#REF!</v>
      </c>
      <c r="AF8" s="35">
        <v>566006154</v>
      </c>
      <c r="AG8" s="30">
        <f t="shared" si="11"/>
        <v>566006154</v>
      </c>
      <c r="AH8" s="94" t="e">
        <f t="shared" si="12"/>
        <v>#REF!</v>
      </c>
      <c r="AI8" s="99" t="e">
        <f t="shared" si="13"/>
        <v>#REF!</v>
      </c>
    </row>
    <row r="9" spans="2:35" x14ac:dyDescent="0.25">
      <c r="B9" s="33" t="s">
        <v>11</v>
      </c>
      <c r="C9" s="2">
        <v>10173800</v>
      </c>
      <c r="D9" s="2" t="e">
        <f>VLOOKUP(B9,#REF!,4,0)</f>
        <v>#REF!</v>
      </c>
      <c r="E9" s="2" t="e">
        <f t="shared" si="1"/>
        <v>#REF!</v>
      </c>
      <c r="F9" s="2">
        <v>28728229</v>
      </c>
      <c r="G9" s="2" t="e">
        <f>VLOOKUP(B9,#REF!,5,0)</f>
        <v>#REF!</v>
      </c>
      <c r="H9" s="53" t="e">
        <f t="shared" si="2"/>
        <v>#REF!</v>
      </c>
      <c r="I9" s="2">
        <v>0</v>
      </c>
      <c r="J9" s="2"/>
      <c r="K9" s="2">
        <v>28728229</v>
      </c>
      <c r="L9" s="2" t="e">
        <f t="shared" si="0"/>
        <v>#REF!</v>
      </c>
      <c r="M9" s="2">
        <v>8985901</v>
      </c>
      <c r="N9" s="5">
        <v>0.5101</v>
      </c>
      <c r="O9" s="2">
        <v>56318817.878847286</v>
      </c>
      <c r="P9" s="73" t="e">
        <f>VLOOKUP(B9,#REF!,9,0)</f>
        <v>#REF!</v>
      </c>
      <c r="Q9" s="53" t="e">
        <f t="shared" si="3"/>
        <v>#REF!</v>
      </c>
      <c r="R9" s="4">
        <v>27590589</v>
      </c>
      <c r="S9" s="83" t="e">
        <f t="shared" si="4"/>
        <v>#REF!</v>
      </c>
      <c r="T9" s="84" t="e">
        <f t="shared" si="5"/>
        <v>#REF!</v>
      </c>
      <c r="U9" s="87" t="e">
        <f t="shared" si="6"/>
        <v>#REF!</v>
      </c>
      <c r="V9" s="2">
        <v>30467066</v>
      </c>
      <c r="W9" s="2" t="e">
        <f>VLOOKUP(B9,#REF!,3,0)</f>
        <v>#REF!</v>
      </c>
      <c r="X9" s="53" t="e">
        <f t="shared" si="7"/>
        <v>#REF!</v>
      </c>
      <c r="Y9" s="73" t="e">
        <f t="shared" si="8"/>
        <v>#REF!</v>
      </c>
      <c r="Z9" s="17">
        <v>233061</v>
      </c>
      <c r="AA9" s="17">
        <v>2526537</v>
      </c>
      <c r="AB9" s="17">
        <v>1463174</v>
      </c>
      <c r="AC9" s="17" t="e">
        <f t="shared" si="9"/>
        <v>#REF!</v>
      </c>
      <c r="AD9" s="17">
        <v>26244294</v>
      </c>
      <c r="AE9" s="80" t="e">
        <f t="shared" si="10"/>
        <v>#REF!</v>
      </c>
      <c r="AF9" s="34">
        <v>69369095</v>
      </c>
      <c r="AG9" s="30">
        <f t="shared" si="11"/>
        <v>69369095</v>
      </c>
      <c r="AH9" s="94" t="e">
        <f t="shared" si="12"/>
        <v>#REF!</v>
      </c>
      <c r="AI9" s="99" t="e">
        <f t="shared" si="13"/>
        <v>#REF!</v>
      </c>
    </row>
    <row r="10" spans="2:35" s="48" customFormat="1" x14ac:dyDescent="0.25">
      <c r="B10" s="43" t="s">
        <v>70</v>
      </c>
      <c r="C10" s="16">
        <v>18738357</v>
      </c>
      <c r="D10" s="16" t="e">
        <f>VLOOKUP(B10,#REF!,4,0)</f>
        <v>#REF!</v>
      </c>
      <c r="E10" s="16" t="e">
        <f t="shared" si="1"/>
        <v>#REF!</v>
      </c>
      <c r="F10" s="16">
        <v>17325344</v>
      </c>
      <c r="G10" s="16" t="e">
        <f>VLOOKUP(B10,#REF!,5,0)</f>
        <v>#REF!</v>
      </c>
      <c r="H10" s="56" t="e">
        <f t="shared" si="2"/>
        <v>#REF!</v>
      </c>
      <c r="I10" s="16">
        <v>325504</v>
      </c>
      <c r="J10" s="16"/>
      <c r="K10" s="16">
        <v>17650848</v>
      </c>
      <c r="L10" s="16" t="e">
        <f t="shared" si="0"/>
        <v>#REF!</v>
      </c>
      <c r="M10" s="16">
        <v>18738358</v>
      </c>
      <c r="N10" s="44">
        <v>0.5</v>
      </c>
      <c r="O10" s="16">
        <v>35301696</v>
      </c>
      <c r="P10" s="67">
        <v>0.5</v>
      </c>
      <c r="Q10" s="54">
        <f t="shared" si="3"/>
        <v>1</v>
      </c>
      <c r="R10" s="45">
        <v>17650848</v>
      </c>
      <c r="S10" s="45" t="e">
        <f t="shared" si="4"/>
        <v>#REF!</v>
      </c>
      <c r="T10" s="85" t="e">
        <f t="shared" si="5"/>
        <v>#REF!</v>
      </c>
      <c r="U10" s="88" t="e">
        <f t="shared" si="6"/>
        <v>#REF!</v>
      </c>
      <c r="V10" s="16">
        <v>15247127</v>
      </c>
      <c r="W10" s="16" t="e">
        <f>VLOOKUP(B10,#REF!,3,0)</f>
        <v>#REF!</v>
      </c>
      <c r="X10" s="54" t="e">
        <f t="shared" si="7"/>
        <v>#REF!</v>
      </c>
      <c r="Y10" s="72" t="e">
        <f t="shared" si="8"/>
        <v>#REF!</v>
      </c>
      <c r="Z10" s="46">
        <v>116634</v>
      </c>
      <c r="AA10" s="46">
        <v>1264396</v>
      </c>
      <c r="AB10" s="46">
        <v>732240</v>
      </c>
      <c r="AC10" s="46" t="e">
        <f t="shared" si="9"/>
        <v>#REF!</v>
      </c>
      <c r="AD10" s="46">
        <v>13133857</v>
      </c>
      <c r="AE10" s="81" t="e">
        <f t="shared" si="10"/>
        <v>#REF!</v>
      </c>
      <c r="AF10" s="47">
        <v>51636332</v>
      </c>
      <c r="AG10" s="103">
        <f t="shared" si="11"/>
        <v>51636332</v>
      </c>
      <c r="AH10" s="104" t="e">
        <f t="shared" si="12"/>
        <v>#REF!</v>
      </c>
      <c r="AI10" s="105" t="e">
        <f t="shared" si="13"/>
        <v>#REF!</v>
      </c>
    </row>
    <row r="11" spans="2:35" x14ac:dyDescent="0.25">
      <c r="B11" s="33" t="s">
        <v>12</v>
      </c>
      <c r="C11" s="2">
        <v>5179330</v>
      </c>
      <c r="D11" s="2" t="e">
        <f>VLOOKUP(B11,#REF!,4,0)</f>
        <v>#REF!</v>
      </c>
      <c r="E11" s="2" t="e">
        <f t="shared" si="1"/>
        <v>#REF!</v>
      </c>
      <c r="F11" s="2">
        <v>4690266</v>
      </c>
      <c r="G11" s="2" t="e">
        <f>VLOOKUP(B11,#REF!,5,0)</f>
        <v>#REF!</v>
      </c>
      <c r="H11" s="53" t="e">
        <f t="shared" si="2"/>
        <v>#REF!</v>
      </c>
      <c r="I11" s="2">
        <v>87286</v>
      </c>
      <c r="J11" s="2"/>
      <c r="K11" s="2">
        <v>4777552</v>
      </c>
      <c r="L11" s="2" t="e">
        <f t="shared" si="0"/>
        <v>#REF!</v>
      </c>
      <c r="M11" s="2">
        <v>5179325</v>
      </c>
      <c r="N11" s="5">
        <v>0.5363</v>
      </c>
      <c r="O11" s="2">
        <v>8908357.2627260853</v>
      </c>
      <c r="P11" s="73" t="e">
        <f>VLOOKUP(B11,#REF!,9,0)</f>
        <v>#REF!</v>
      </c>
      <c r="Q11" s="53" t="e">
        <f t="shared" si="3"/>
        <v>#REF!</v>
      </c>
      <c r="R11" s="4">
        <v>4130805</v>
      </c>
      <c r="S11" s="83" t="e">
        <f t="shared" si="4"/>
        <v>#REF!</v>
      </c>
      <c r="T11" s="84" t="e">
        <f t="shared" si="5"/>
        <v>#REF!</v>
      </c>
      <c r="U11" s="87" t="e">
        <f t="shared" si="6"/>
        <v>#REF!</v>
      </c>
      <c r="V11" s="2">
        <v>6254841</v>
      </c>
      <c r="W11" s="2" t="e">
        <f>VLOOKUP(B11,#REF!,3,0)</f>
        <v>#REF!</v>
      </c>
      <c r="X11" s="53" t="e">
        <f t="shared" si="7"/>
        <v>#REF!</v>
      </c>
      <c r="Y11" s="73" t="e">
        <f t="shared" si="8"/>
        <v>#REF!</v>
      </c>
      <c r="Z11" s="17">
        <v>47847</v>
      </c>
      <c r="AA11" s="17">
        <v>518694</v>
      </c>
      <c r="AB11" s="17">
        <v>300387</v>
      </c>
      <c r="AC11" s="17" t="e">
        <f t="shared" si="9"/>
        <v>#REF!</v>
      </c>
      <c r="AD11" s="17">
        <v>5387913</v>
      </c>
      <c r="AE11" s="80" t="e">
        <f t="shared" si="10"/>
        <v>#REF!</v>
      </c>
      <c r="AF11" s="34">
        <v>16211723</v>
      </c>
      <c r="AG11" s="30">
        <f t="shared" si="11"/>
        <v>16211723</v>
      </c>
      <c r="AH11" s="94" t="e">
        <f t="shared" si="12"/>
        <v>#REF!</v>
      </c>
      <c r="AI11" s="99" t="e">
        <f t="shared" si="13"/>
        <v>#REF!</v>
      </c>
    </row>
    <row r="12" spans="2:35" x14ac:dyDescent="0.25">
      <c r="B12" s="33" t="s">
        <v>69</v>
      </c>
      <c r="C12" s="2">
        <v>4566974</v>
      </c>
      <c r="D12" s="2" t="e">
        <f>VLOOKUP(B12,#REF!,4,0)</f>
        <v>#REF!</v>
      </c>
      <c r="E12" s="2" t="e">
        <f t="shared" si="1"/>
        <v>#REF!</v>
      </c>
      <c r="F12" s="2">
        <v>2745395</v>
      </c>
      <c r="G12" s="2" t="e">
        <f>VLOOKUP(B12,#REF!,5,0)</f>
        <v>#REF!</v>
      </c>
      <c r="H12" s="55" t="e">
        <f t="shared" si="2"/>
        <v>#REF!</v>
      </c>
      <c r="I12" s="2">
        <v>0</v>
      </c>
      <c r="J12" s="2"/>
      <c r="K12" s="2">
        <v>2745395</v>
      </c>
      <c r="L12" s="2" t="e">
        <f t="shared" si="0"/>
        <v>#REF!</v>
      </c>
      <c r="M12" s="2">
        <v>4566972</v>
      </c>
      <c r="N12" s="5">
        <v>0.7</v>
      </c>
      <c r="O12" s="2">
        <v>3921992.8571428573</v>
      </c>
      <c r="P12" s="73" t="e">
        <f>VLOOKUP(B12,#REF!,9,0)</f>
        <v>#REF!</v>
      </c>
      <c r="Q12" s="53" t="e">
        <f t="shared" si="3"/>
        <v>#REF!</v>
      </c>
      <c r="R12" s="4">
        <v>1176598</v>
      </c>
      <c r="S12" s="83" t="e">
        <f t="shared" si="4"/>
        <v>#REF!</v>
      </c>
      <c r="T12" s="84" t="e">
        <f t="shared" si="5"/>
        <v>#REF!</v>
      </c>
      <c r="U12" s="87" t="e">
        <f t="shared" si="6"/>
        <v>#REF!</v>
      </c>
      <c r="V12" s="2">
        <v>3731262</v>
      </c>
      <c r="W12" s="2" t="e">
        <f>VLOOKUP(B12,#REF!,3,0)</f>
        <v>#REF!</v>
      </c>
      <c r="X12" s="55" t="e">
        <f t="shared" si="7"/>
        <v>#REF!</v>
      </c>
      <c r="Y12" s="73" t="e">
        <f t="shared" si="8"/>
        <v>#REF!</v>
      </c>
      <c r="Z12" s="17">
        <v>28543</v>
      </c>
      <c r="AA12" s="17">
        <v>309422</v>
      </c>
      <c r="AB12" s="17">
        <v>179193</v>
      </c>
      <c r="AC12" s="17" t="e">
        <f t="shared" si="9"/>
        <v>#REF!</v>
      </c>
      <c r="AD12" s="17">
        <v>3214104</v>
      </c>
      <c r="AE12" s="80" t="e">
        <f t="shared" si="10"/>
        <v>#REF!</v>
      </c>
      <c r="AF12" s="34">
        <v>11043631</v>
      </c>
      <c r="AG12" s="30">
        <f t="shared" si="11"/>
        <v>11043631</v>
      </c>
      <c r="AH12" s="94" t="e">
        <f t="shared" si="12"/>
        <v>#REF!</v>
      </c>
      <c r="AI12" s="100" t="e">
        <f t="shared" si="13"/>
        <v>#REF!</v>
      </c>
    </row>
    <row r="13" spans="2:35" s="48" customFormat="1" x14ac:dyDescent="0.25">
      <c r="B13" s="43" t="s">
        <v>13</v>
      </c>
      <c r="C13" s="16">
        <v>43026524</v>
      </c>
      <c r="D13" s="16" t="e">
        <f>VLOOKUP(B13,#REF!,4,0)</f>
        <v>#REF!</v>
      </c>
      <c r="E13" s="16" t="e">
        <f t="shared" si="1"/>
        <v>#REF!</v>
      </c>
      <c r="F13" s="16">
        <v>91190113</v>
      </c>
      <c r="G13" s="16" t="e">
        <f>VLOOKUP(B13,#REF!,5,0)</f>
        <v>#REF!</v>
      </c>
      <c r="H13" s="54" t="e">
        <f t="shared" si="2"/>
        <v>#REF!</v>
      </c>
      <c r="I13" s="16">
        <v>1682000</v>
      </c>
      <c r="J13" s="16"/>
      <c r="K13" s="16">
        <v>92872113</v>
      </c>
      <c r="L13" s="16" t="e">
        <f t="shared" si="0"/>
        <v>#REF!</v>
      </c>
      <c r="M13" s="16">
        <v>33415872</v>
      </c>
      <c r="N13" s="44">
        <v>0.59719999999999995</v>
      </c>
      <c r="O13" s="16">
        <v>155512580.37508374</v>
      </c>
      <c r="P13" s="67">
        <v>0.60670000000000002</v>
      </c>
      <c r="Q13" s="54">
        <f t="shared" si="3"/>
        <v>1.0159075686537176</v>
      </c>
      <c r="R13" s="45">
        <v>62640467</v>
      </c>
      <c r="S13" s="45" t="e">
        <f t="shared" si="4"/>
        <v>#REF!</v>
      </c>
      <c r="T13" s="85" t="e">
        <f t="shared" si="5"/>
        <v>#REF!</v>
      </c>
      <c r="U13" s="88" t="e">
        <f t="shared" si="6"/>
        <v>#REF!</v>
      </c>
      <c r="V13" s="16">
        <v>137846666</v>
      </c>
      <c r="W13" s="16" t="e">
        <f>VLOOKUP(B13,#REF!,3,0)</f>
        <v>#REF!</v>
      </c>
      <c r="X13" s="54" t="e">
        <f t="shared" si="7"/>
        <v>#REF!</v>
      </c>
      <c r="Y13" s="72" t="e">
        <f t="shared" si="8"/>
        <v>#REF!</v>
      </c>
      <c r="Z13" s="46">
        <v>1054472</v>
      </c>
      <c r="AA13" s="46">
        <v>11431188</v>
      </c>
      <c r="AB13" s="46">
        <v>6620056</v>
      </c>
      <c r="AC13" s="46" t="e">
        <f t="shared" si="9"/>
        <v>#REF!</v>
      </c>
      <c r="AD13" s="46">
        <v>118740950</v>
      </c>
      <c r="AE13" s="81" t="e">
        <f t="shared" si="10"/>
        <v>#REF!</v>
      </c>
      <c r="AF13" s="47">
        <v>273745303</v>
      </c>
      <c r="AG13" s="103">
        <f t="shared" si="11"/>
        <v>273745303</v>
      </c>
      <c r="AH13" s="104" t="e">
        <f t="shared" si="12"/>
        <v>#REF!</v>
      </c>
      <c r="AI13" s="106" t="e">
        <f t="shared" si="13"/>
        <v>#REF!</v>
      </c>
    </row>
    <row r="14" spans="2:35" x14ac:dyDescent="0.25">
      <c r="B14" s="33" t="s">
        <v>14</v>
      </c>
      <c r="C14" s="2">
        <v>36548223</v>
      </c>
      <c r="D14" s="2" t="e">
        <f>VLOOKUP(B14,#REF!,4,0)</f>
        <v>#REF!</v>
      </c>
      <c r="E14" s="2" t="e">
        <f t="shared" si="1"/>
        <v>#REF!</v>
      </c>
      <c r="F14" s="2">
        <v>57179053</v>
      </c>
      <c r="G14" s="2" t="e">
        <f>VLOOKUP(B14,#REF!,5,0)</f>
        <v>#REF!</v>
      </c>
      <c r="H14" s="53" t="e">
        <f t="shared" si="2"/>
        <v>#REF!</v>
      </c>
      <c r="I14" s="2">
        <v>1065912</v>
      </c>
      <c r="J14" s="2"/>
      <c r="K14" s="2">
        <v>58244965</v>
      </c>
      <c r="L14" s="2" t="e">
        <f t="shared" si="0"/>
        <v>#REF!</v>
      </c>
      <c r="M14" s="2">
        <v>22182651</v>
      </c>
      <c r="N14" s="5">
        <v>0.6694</v>
      </c>
      <c r="O14" s="2">
        <v>87010703.615177765</v>
      </c>
      <c r="P14" s="73" t="e">
        <f>VLOOKUP(B14,#REF!,9,0)</f>
        <v>#REF!</v>
      </c>
      <c r="Q14" s="53" t="e">
        <f t="shared" si="3"/>
        <v>#REF!</v>
      </c>
      <c r="R14" s="4">
        <v>28765739</v>
      </c>
      <c r="S14" s="83" t="e">
        <f t="shared" si="4"/>
        <v>#REF!</v>
      </c>
      <c r="T14" s="84" t="e">
        <f t="shared" si="5"/>
        <v>#REF!</v>
      </c>
      <c r="U14" s="87" t="e">
        <f t="shared" si="6"/>
        <v>#REF!</v>
      </c>
      <c r="V14" s="2">
        <v>99521297</v>
      </c>
      <c r="W14" s="2" t="e">
        <f>VLOOKUP(B14,#REF!,3,0)</f>
        <v>#REF!</v>
      </c>
      <c r="X14" s="53" t="e">
        <f t="shared" si="7"/>
        <v>#REF!</v>
      </c>
      <c r="Y14" s="73" t="e">
        <f t="shared" si="8"/>
        <v>#REF!</v>
      </c>
      <c r="Z14" s="17">
        <v>761298</v>
      </c>
      <c r="AA14" s="17">
        <v>8252986</v>
      </c>
      <c r="AB14" s="17">
        <v>4779489</v>
      </c>
      <c r="AC14" s="17" t="e">
        <f t="shared" si="9"/>
        <v>#REF!</v>
      </c>
      <c r="AD14" s="17">
        <v>85727524</v>
      </c>
      <c r="AE14" s="80" t="e">
        <f t="shared" si="10"/>
        <v>#REF!</v>
      </c>
      <c r="AF14" s="34">
        <v>194314485</v>
      </c>
      <c r="AG14" s="30">
        <f t="shared" si="11"/>
        <v>194314485</v>
      </c>
      <c r="AH14" s="94" t="e">
        <f t="shared" si="12"/>
        <v>#REF!</v>
      </c>
      <c r="AI14" s="100" t="e">
        <f t="shared" si="13"/>
        <v>#REF!</v>
      </c>
    </row>
    <row r="15" spans="2:35" x14ac:dyDescent="0.25">
      <c r="B15" s="33" t="s">
        <v>15</v>
      </c>
      <c r="C15" s="2">
        <v>4971633</v>
      </c>
      <c r="D15" s="2" t="e">
        <f>VLOOKUP(B15,#REF!,4,0)</f>
        <v>#REF!</v>
      </c>
      <c r="E15" s="2" t="e">
        <f t="shared" si="1"/>
        <v>#REF!</v>
      </c>
      <c r="F15" s="2">
        <v>7217371</v>
      </c>
      <c r="G15" s="2" t="e">
        <f>VLOOKUP(B15,#REF!,5,0)</f>
        <v>#REF!</v>
      </c>
      <c r="H15" s="53" t="e">
        <f t="shared" si="2"/>
        <v>#REF!</v>
      </c>
      <c r="I15" s="2">
        <v>131513</v>
      </c>
      <c r="J15" s="2"/>
      <c r="K15" s="2">
        <v>7348884</v>
      </c>
      <c r="L15" s="2" t="e">
        <f t="shared" si="0"/>
        <v>#REF!</v>
      </c>
      <c r="M15" s="2">
        <v>4971630</v>
      </c>
      <c r="N15" s="5">
        <v>0.52229999999999999</v>
      </c>
      <c r="O15" s="2">
        <v>14070235.496840896</v>
      </c>
      <c r="P15" s="73" t="e">
        <f>VLOOKUP(B15,#REF!,9,0)</f>
        <v>#REF!</v>
      </c>
      <c r="Q15" s="53" t="e">
        <f t="shared" si="3"/>
        <v>#REF!</v>
      </c>
      <c r="R15" s="4">
        <v>6721351</v>
      </c>
      <c r="S15" s="83" t="e">
        <f t="shared" si="4"/>
        <v>#REF!</v>
      </c>
      <c r="T15" s="84" t="e">
        <f t="shared" si="5"/>
        <v>#REF!</v>
      </c>
      <c r="U15" s="89" t="e">
        <f t="shared" si="6"/>
        <v>#REF!</v>
      </c>
      <c r="V15" s="2">
        <v>8630405</v>
      </c>
      <c r="W15" s="2" t="e">
        <f>VLOOKUP(B15,#REF!,3,0)</f>
        <v>#REF!</v>
      </c>
      <c r="X15" s="53" t="e">
        <f t="shared" si="7"/>
        <v>#REF!</v>
      </c>
      <c r="Y15" s="73" t="e">
        <f t="shared" si="8"/>
        <v>#REF!</v>
      </c>
      <c r="Z15" s="17">
        <v>66019</v>
      </c>
      <c r="AA15" s="17">
        <v>715692</v>
      </c>
      <c r="AB15" s="17">
        <v>414473</v>
      </c>
      <c r="AC15" s="17" t="e">
        <f t="shared" si="9"/>
        <v>#REF!</v>
      </c>
      <c r="AD15" s="17">
        <v>7434221</v>
      </c>
      <c r="AE15" s="80" t="e">
        <f t="shared" si="10"/>
        <v>#REF!</v>
      </c>
      <c r="AF15" s="34">
        <v>20950922</v>
      </c>
      <c r="AG15" s="30">
        <f t="shared" si="11"/>
        <v>20950922</v>
      </c>
      <c r="AH15" s="94" t="e">
        <f t="shared" si="12"/>
        <v>#REF!</v>
      </c>
      <c r="AI15" s="99" t="e">
        <f t="shared" si="13"/>
        <v>#REF!</v>
      </c>
    </row>
    <row r="16" spans="2:35" x14ac:dyDescent="0.25">
      <c r="B16" s="33" t="s">
        <v>16</v>
      </c>
      <c r="C16" s="2">
        <v>2867578</v>
      </c>
      <c r="D16" s="2" t="e">
        <f>VLOOKUP(B16,#REF!,4,0)</f>
        <v>#REF!</v>
      </c>
      <c r="E16" s="2" t="e">
        <f t="shared" si="1"/>
        <v>#REF!</v>
      </c>
      <c r="F16" s="2">
        <v>9863888</v>
      </c>
      <c r="G16" s="2" t="e">
        <f>VLOOKUP(B16,#REF!,5,0)</f>
        <v>#REF!</v>
      </c>
      <c r="H16" s="53" t="e">
        <f t="shared" si="2"/>
        <v>#REF!</v>
      </c>
      <c r="I16" s="2">
        <v>0</v>
      </c>
      <c r="J16" s="2"/>
      <c r="K16" s="2">
        <v>9863888</v>
      </c>
      <c r="L16" s="2" t="e">
        <f t="shared" si="0"/>
        <v>#REF!</v>
      </c>
      <c r="M16" s="2">
        <v>1175819</v>
      </c>
      <c r="N16" s="5">
        <v>0.71750000000000003</v>
      </c>
      <c r="O16" s="2">
        <v>13747579.094076654</v>
      </c>
      <c r="P16" s="73" t="e">
        <f>VLOOKUP(B16,#REF!,9,0)</f>
        <v>#REF!</v>
      </c>
      <c r="Q16" s="53" t="e">
        <f t="shared" si="3"/>
        <v>#REF!</v>
      </c>
      <c r="R16" s="4">
        <v>3883691</v>
      </c>
      <c r="S16" s="83" t="e">
        <f t="shared" si="4"/>
        <v>#REF!</v>
      </c>
      <c r="T16" s="84" t="e">
        <f t="shared" si="5"/>
        <v>#REF!</v>
      </c>
      <c r="U16" s="87" t="e">
        <f t="shared" si="6"/>
        <v>#REF!</v>
      </c>
      <c r="V16" s="2">
        <v>14349882</v>
      </c>
      <c r="W16" s="2" t="e">
        <f>VLOOKUP(B16,#REF!,3,0)</f>
        <v>#REF!</v>
      </c>
      <c r="X16" s="53" t="e">
        <f t="shared" si="7"/>
        <v>#REF!</v>
      </c>
      <c r="Y16" s="73" t="e">
        <f t="shared" si="8"/>
        <v>#REF!</v>
      </c>
      <c r="Z16" s="17">
        <v>109771</v>
      </c>
      <c r="AA16" s="17">
        <v>1189990</v>
      </c>
      <c r="AB16" s="17">
        <v>689150</v>
      </c>
      <c r="AC16" s="17" t="e">
        <f t="shared" si="9"/>
        <v>#REF!</v>
      </c>
      <c r="AD16" s="17">
        <v>12360971</v>
      </c>
      <c r="AE16" s="80" t="e">
        <f t="shared" si="10"/>
        <v>#REF!</v>
      </c>
      <c r="AF16" s="34">
        <v>27081348</v>
      </c>
      <c r="AG16" s="30">
        <f t="shared" si="11"/>
        <v>27081348</v>
      </c>
      <c r="AH16" s="94" t="e">
        <f t="shared" si="12"/>
        <v>#REF!</v>
      </c>
      <c r="AI16" s="100" t="e">
        <f t="shared" si="13"/>
        <v>#REF!</v>
      </c>
    </row>
    <row r="17" spans="2:35" x14ac:dyDescent="0.25">
      <c r="B17" s="33" t="s">
        <v>17</v>
      </c>
      <c r="C17" s="2">
        <v>56873824</v>
      </c>
      <c r="D17" s="2" t="e">
        <f>VLOOKUP(B17,#REF!,4,0)</f>
        <v>#REF!</v>
      </c>
      <c r="E17" s="2" t="e">
        <f t="shared" si="1"/>
        <v>#REF!</v>
      </c>
      <c r="F17" s="2">
        <v>68637898</v>
      </c>
      <c r="G17" s="2" t="e">
        <f>VLOOKUP(B17,#REF!,5,0)</f>
        <v>#REF!</v>
      </c>
      <c r="H17" s="53" t="e">
        <f t="shared" si="2"/>
        <v>#REF!</v>
      </c>
      <c r="I17" s="2">
        <v>1291779</v>
      </c>
      <c r="J17" s="2"/>
      <c r="K17" s="2">
        <v>69929677</v>
      </c>
      <c r="L17" s="2" t="e">
        <f t="shared" si="0"/>
        <v>#REF!</v>
      </c>
      <c r="M17" s="2">
        <v>56873825</v>
      </c>
      <c r="N17" s="5">
        <v>0.50760000000000005</v>
      </c>
      <c r="O17" s="2">
        <v>137765321.11899132</v>
      </c>
      <c r="P17" s="73" t="e">
        <f>VLOOKUP(B17,#REF!,9,0)</f>
        <v>#REF!</v>
      </c>
      <c r="Q17" s="53" t="e">
        <f t="shared" si="3"/>
        <v>#REF!</v>
      </c>
      <c r="R17" s="4">
        <v>67835644</v>
      </c>
      <c r="S17" s="83" t="e">
        <f t="shared" si="4"/>
        <v>#REF!</v>
      </c>
      <c r="T17" s="84" t="e">
        <f t="shared" si="5"/>
        <v>#REF!</v>
      </c>
      <c r="U17" s="87" t="e">
        <f t="shared" si="6"/>
        <v>#REF!</v>
      </c>
      <c r="V17" s="2">
        <v>84587980</v>
      </c>
      <c r="W17" s="2" t="e">
        <f>VLOOKUP(B17,#REF!,3,0)</f>
        <v>#REF!</v>
      </c>
      <c r="X17" s="53" t="e">
        <f t="shared" si="7"/>
        <v>#REF!</v>
      </c>
      <c r="Y17" s="73" t="e">
        <f t="shared" si="8"/>
        <v>#REF!</v>
      </c>
      <c r="Z17" s="17">
        <v>647064</v>
      </c>
      <c r="AA17" s="17">
        <v>7014613</v>
      </c>
      <c r="AB17" s="17">
        <v>4062319</v>
      </c>
      <c r="AC17" s="17" t="e">
        <f t="shared" si="9"/>
        <v>#REF!</v>
      </c>
      <c r="AD17" s="17">
        <v>72863984</v>
      </c>
      <c r="AE17" s="80" t="e">
        <f t="shared" si="10"/>
        <v>#REF!</v>
      </c>
      <c r="AF17" s="34">
        <v>211391481</v>
      </c>
      <c r="AG17" s="30">
        <f t="shared" si="11"/>
        <v>211391481</v>
      </c>
      <c r="AH17" s="94" t="e">
        <f t="shared" si="12"/>
        <v>#REF!</v>
      </c>
      <c r="AI17" s="99" t="e">
        <f t="shared" si="13"/>
        <v>#REF!</v>
      </c>
    </row>
    <row r="18" spans="2:35" x14ac:dyDescent="0.25">
      <c r="B18" s="33" t="s">
        <v>18</v>
      </c>
      <c r="C18" s="2">
        <v>26181999</v>
      </c>
      <c r="D18" s="2" t="e">
        <f>VLOOKUP(B18,#REF!,4,0)</f>
        <v>#REF!</v>
      </c>
      <c r="E18" s="2" t="e">
        <f t="shared" si="1"/>
        <v>#REF!</v>
      </c>
      <c r="F18" s="2">
        <v>36097631</v>
      </c>
      <c r="G18" s="2" t="e">
        <f>VLOOKUP(B18,#REF!,5,0)</f>
        <v>#REF!</v>
      </c>
      <c r="H18" s="53" t="e">
        <f t="shared" si="2"/>
        <v>#REF!</v>
      </c>
      <c r="I18" s="2">
        <v>674389</v>
      </c>
      <c r="J18" s="2"/>
      <c r="K18" s="2">
        <v>36772020</v>
      </c>
      <c r="L18" s="2" t="e">
        <f t="shared" si="0"/>
        <v>#REF!</v>
      </c>
      <c r="M18" s="2">
        <v>15356947</v>
      </c>
      <c r="N18" s="5">
        <v>0.66520000000000001</v>
      </c>
      <c r="O18" s="2">
        <v>55279645.219482861</v>
      </c>
      <c r="P18" s="73" t="e">
        <f>VLOOKUP(B18,#REF!,9,0)</f>
        <v>#REF!</v>
      </c>
      <c r="Q18" s="53" t="e">
        <f t="shared" si="3"/>
        <v>#REF!</v>
      </c>
      <c r="R18" s="4">
        <v>18507625</v>
      </c>
      <c r="S18" s="83" t="e">
        <f t="shared" si="4"/>
        <v>#REF!</v>
      </c>
      <c r="T18" s="84" t="e">
        <f t="shared" si="5"/>
        <v>#REF!</v>
      </c>
      <c r="U18" s="87" t="e">
        <f t="shared" si="6"/>
        <v>#REF!</v>
      </c>
      <c r="V18" s="2">
        <v>55539633</v>
      </c>
      <c r="W18" s="2" t="e">
        <f>VLOOKUP(B18,#REF!,3,0)</f>
        <v>#REF!</v>
      </c>
      <c r="X18" s="53" t="e">
        <f t="shared" si="7"/>
        <v>#REF!</v>
      </c>
      <c r="Y18" s="73" t="e">
        <f t="shared" si="8"/>
        <v>#REF!</v>
      </c>
      <c r="Z18" s="17">
        <v>424856</v>
      </c>
      <c r="AA18" s="17">
        <v>4605726</v>
      </c>
      <c r="AB18" s="17">
        <v>2667279</v>
      </c>
      <c r="AC18" s="17" t="e">
        <f t="shared" si="9"/>
        <v>#REF!</v>
      </c>
      <c r="AD18" s="17">
        <v>47841772</v>
      </c>
      <c r="AE18" s="80" t="e">
        <f t="shared" si="10"/>
        <v>#REF!</v>
      </c>
      <c r="AF18" s="34">
        <v>118493652</v>
      </c>
      <c r="AG18" s="30">
        <f t="shared" si="11"/>
        <v>118493652</v>
      </c>
      <c r="AH18" s="94" t="e">
        <f t="shared" si="12"/>
        <v>#REF!</v>
      </c>
      <c r="AI18" s="99" t="e">
        <f t="shared" si="13"/>
        <v>#REF!</v>
      </c>
    </row>
    <row r="19" spans="2:35" x14ac:dyDescent="0.25">
      <c r="B19" s="33" t="s">
        <v>19</v>
      </c>
      <c r="C19" s="2">
        <v>8507792</v>
      </c>
      <c r="D19" s="2" t="e">
        <f>VLOOKUP(B19,#REF!,4,0)</f>
        <v>#REF!</v>
      </c>
      <c r="E19" s="2" t="e">
        <f t="shared" si="1"/>
        <v>#REF!</v>
      </c>
      <c r="F19" s="2">
        <v>16597361</v>
      </c>
      <c r="G19" s="2" t="e">
        <f>VLOOKUP(B19,#REF!,5,0)</f>
        <v>#REF!</v>
      </c>
      <c r="H19" s="53" t="e">
        <f t="shared" si="2"/>
        <v>#REF!</v>
      </c>
      <c r="I19" s="2">
        <v>308078</v>
      </c>
      <c r="J19" s="2"/>
      <c r="K19" s="2">
        <v>16905439</v>
      </c>
      <c r="L19" s="2" t="e">
        <f t="shared" si="0"/>
        <v>#REF!</v>
      </c>
      <c r="M19" s="2">
        <v>5078586</v>
      </c>
      <c r="N19" s="5">
        <v>0.5554</v>
      </c>
      <c r="O19" s="2">
        <v>30438312.927619733</v>
      </c>
      <c r="P19" s="73" t="e">
        <f>VLOOKUP(B19,#REF!,9,0)</f>
        <v>#REF!</v>
      </c>
      <c r="Q19" s="53" t="e">
        <f t="shared" si="3"/>
        <v>#REF!</v>
      </c>
      <c r="R19" s="4">
        <v>13532874</v>
      </c>
      <c r="S19" s="83" t="e">
        <f t="shared" si="4"/>
        <v>#REF!</v>
      </c>
      <c r="T19" s="84" t="e">
        <f t="shared" si="5"/>
        <v>#REF!</v>
      </c>
      <c r="U19" s="87" t="e">
        <f t="shared" si="6"/>
        <v>#REF!</v>
      </c>
      <c r="V19" s="2">
        <v>20619075</v>
      </c>
      <c r="W19" s="2" t="e">
        <f>VLOOKUP(B19,#REF!,3,0)</f>
        <v>#REF!</v>
      </c>
      <c r="X19" s="53" t="e">
        <f t="shared" si="7"/>
        <v>#REF!</v>
      </c>
      <c r="Y19" s="73" t="e">
        <f t="shared" si="8"/>
        <v>#REF!</v>
      </c>
      <c r="Z19" s="17">
        <v>157728</v>
      </c>
      <c r="AA19" s="17">
        <v>1709875</v>
      </c>
      <c r="AB19" s="17">
        <v>990227</v>
      </c>
      <c r="AC19" s="17" t="e">
        <f t="shared" si="9"/>
        <v>#REF!</v>
      </c>
      <c r="AD19" s="17">
        <v>17761245</v>
      </c>
      <c r="AE19" s="80" t="e">
        <f t="shared" si="10"/>
        <v>#REF!</v>
      </c>
      <c r="AF19" s="34">
        <v>46032306</v>
      </c>
      <c r="AG19" s="30">
        <f t="shared" si="11"/>
        <v>46032306</v>
      </c>
      <c r="AH19" s="94" t="e">
        <f t="shared" si="12"/>
        <v>#REF!</v>
      </c>
      <c r="AI19" s="99" t="e">
        <f t="shared" si="13"/>
        <v>#REF!</v>
      </c>
    </row>
    <row r="20" spans="2:35" x14ac:dyDescent="0.25">
      <c r="B20" s="33" t="s">
        <v>20</v>
      </c>
      <c r="C20" s="2">
        <v>9811721</v>
      </c>
      <c r="D20" s="2" t="e">
        <f>VLOOKUP(B20,#REF!,4,0)</f>
        <v>#REF!</v>
      </c>
      <c r="E20" s="2" t="e">
        <f t="shared" si="1"/>
        <v>#REF!</v>
      </c>
      <c r="F20" s="2">
        <v>16742568</v>
      </c>
      <c r="G20" s="2" t="e">
        <f>VLOOKUP(B20,#REF!,5,0)</f>
        <v>#REF!</v>
      </c>
      <c r="H20" s="53" t="e">
        <f t="shared" si="2"/>
        <v>#REF!</v>
      </c>
      <c r="I20" s="2">
        <v>0</v>
      </c>
      <c r="J20" s="2"/>
      <c r="K20" s="2">
        <v>16742568</v>
      </c>
      <c r="L20" s="2" t="e">
        <f t="shared" si="0"/>
        <v>#REF!</v>
      </c>
      <c r="M20" s="2">
        <v>6673024</v>
      </c>
      <c r="N20" s="5">
        <v>0.56630000000000003</v>
      </c>
      <c r="O20" s="2">
        <v>29564838.424863145</v>
      </c>
      <c r="P20" s="73" t="e">
        <f>VLOOKUP(B20,#REF!,9,0)</f>
        <v>#REF!</v>
      </c>
      <c r="Q20" s="53" t="e">
        <f t="shared" si="3"/>
        <v>#REF!</v>
      </c>
      <c r="R20" s="4">
        <v>12822270</v>
      </c>
      <c r="S20" s="83" t="e">
        <f t="shared" si="4"/>
        <v>#REF!</v>
      </c>
      <c r="T20" s="84" t="e">
        <f t="shared" si="5"/>
        <v>#REF!</v>
      </c>
      <c r="U20" s="87" t="e">
        <f t="shared" si="6"/>
        <v>#REF!</v>
      </c>
      <c r="V20" s="2">
        <v>22322809</v>
      </c>
      <c r="W20" s="2" t="e">
        <f>VLOOKUP(B20,#REF!,3,0)</f>
        <v>#REF!</v>
      </c>
      <c r="X20" s="53" t="e">
        <f t="shared" si="7"/>
        <v>#REF!</v>
      </c>
      <c r="Y20" s="73" t="e">
        <f t="shared" si="8"/>
        <v>#REF!</v>
      </c>
      <c r="Z20" s="17">
        <v>170761</v>
      </c>
      <c r="AA20" s="17">
        <v>1851160</v>
      </c>
      <c r="AB20" s="17">
        <v>1072048</v>
      </c>
      <c r="AC20" s="17" t="e">
        <f t="shared" si="9"/>
        <v>#REF!</v>
      </c>
      <c r="AD20" s="17">
        <v>19228840</v>
      </c>
      <c r="AE20" s="80" t="e">
        <f t="shared" si="10"/>
        <v>#REF!</v>
      </c>
      <c r="AF20" s="34">
        <v>48877098</v>
      </c>
      <c r="AG20" s="30">
        <f t="shared" si="11"/>
        <v>48877098</v>
      </c>
      <c r="AH20" s="94" t="e">
        <f t="shared" si="12"/>
        <v>#REF!</v>
      </c>
      <c r="AI20" s="99" t="e">
        <f t="shared" si="13"/>
        <v>#REF!</v>
      </c>
    </row>
    <row r="21" spans="2:35" x14ac:dyDescent="0.25">
      <c r="B21" s="33" t="s">
        <v>21</v>
      </c>
      <c r="C21" s="2">
        <v>16701653</v>
      </c>
      <c r="D21" s="2" t="e">
        <f>VLOOKUP(B21,#REF!,4,0)</f>
        <v>#REF!</v>
      </c>
      <c r="E21" s="2" t="e">
        <f t="shared" si="1"/>
        <v>#REF!</v>
      </c>
      <c r="F21" s="2">
        <v>23233741</v>
      </c>
      <c r="G21" s="2" t="e">
        <f>VLOOKUP(B21,#REF!,5,0)</f>
        <v>#REF!</v>
      </c>
      <c r="H21" s="53" t="e">
        <f t="shared" si="2"/>
        <v>#REF!</v>
      </c>
      <c r="I21" s="2">
        <v>434826</v>
      </c>
      <c r="J21" s="2"/>
      <c r="K21" s="2">
        <v>23668567</v>
      </c>
      <c r="L21" s="2" t="e">
        <f t="shared" si="0"/>
        <v>#REF!</v>
      </c>
      <c r="M21" s="2">
        <v>7274537</v>
      </c>
      <c r="N21" s="5">
        <v>0.69940000000000002</v>
      </c>
      <c r="O21" s="2">
        <v>33841245.353159852</v>
      </c>
      <c r="P21" s="73" t="e">
        <f>VLOOKUP(B21,#REF!,9,0)</f>
        <v>#REF!</v>
      </c>
      <c r="Q21" s="53" t="e">
        <f t="shared" si="3"/>
        <v>#REF!</v>
      </c>
      <c r="R21" s="4">
        <v>10172678</v>
      </c>
      <c r="S21" s="83" t="e">
        <f t="shared" si="4"/>
        <v>#REF!</v>
      </c>
      <c r="T21" s="84" t="e">
        <f t="shared" si="5"/>
        <v>#REF!</v>
      </c>
      <c r="U21" s="87" t="e">
        <f t="shared" si="6"/>
        <v>#REF!</v>
      </c>
      <c r="V21" s="2">
        <v>41769420</v>
      </c>
      <c r="W21" s="2" t="e">
        <f>VLOOKUP(B21,#REF!,3,0)</f>
        <v>#REF!</v>
      </c>
      <c r="X21" s="53" t="e">
        <f t="shared" si="7"/>
        <v>#REF!</v>
      </c>
      <c r="Y21" s="73" t="e">
        <f t="shared" si="8"/>
        <v>#REF!</v>
      </c>
      <c r="Z21" s="17">
        <v>319519</v>
      </c>
      <c r="AA21" s="17">
        <v>3463806</v>
      </c>
      <c r="AB21" s="17">
        <v>2005967</v>
      </c>
      <c r="AC21" s="17" t="e">
        <f t="shared" si="9"/>
        <v>#REF!</v>
      </c>
      <c r="AD21" s="17">
        <v>35980128</v>
      </c>
      <c r="AE21" s="80" t="e">
        <f t="shared" si="10"/>
        <v>#REF!</v>
      </c>
      <c r="AF21" s="34">
        <v>82139640</v>
      </c>
      <c r="AG21" s="30">
        <f t="shared" si="11"/>
        <v>82139640</v>
      </c>
      <c r="AH21" s="94" t="e">
        <f t="shared" si="12"/>
        <v>#REF!</v>
      </c>
      <c r="AI21" s="100" t="e">
        <f t="shared" si="13"/>
        <v>#REF!</v>
      </c>
    </row>
    <row r="22" spans="2:35" s="48" customFormat="1" x14ac:dyDescent="0.25">
      <c r="B22" s="43" t="s">
        <v>22</v>
      </c>
      <c r="C22" s="16">
        <v>13864552</v>
      </c>
      <c r="D22" s="16" t="e">
        <f>VLOOKUP(B22,#REF!,4,0)</f>
        <v>#REF!</v>
      </c>
      <c r="E22" s="16" t="e">
        <f t="shared" si="1"/>
        <v>#REF!</v>
      </c>
      <c r="F22" s="16">
        <v>25680526</v>
      </c>
      <c r="G22" s="16" t="e">
        <f>VLOOKUP(B22,#REF!,5,0)</f>
        <v>#REF!</v>
      </c>
      <c r="H22" s="54" t="e">
        <f t="shared" si="2"/>
        <v>#REF!</v>
      </c>
      <c r="I22" s="16">
        <v>480520</v>
      </c>
      <c r="J22" s="16"/>
      <c r="K22" s="16">
        <v>26161046</v>
      </c>
      <c r="L22" s="16" t="e">
        <f t="shared" si="0"/>
        <v>#REF!</v>
      </c>
      <c r="M22" s="16">
        <v>5219488</v>
      </c>
      <c r="N22" s="44">
        <v>0.62050000000000005</v>
      </c>
      <c r="O22" s="16">
        <v>42161234.488315873</v>
      </c>
      <c r="P22" s="72">
        <v>0.62209999999999999</v>
      </c>
      <c r="Q22" s="54">
        <f t="shared" si="3"/>
        <v>1.0025785656728443</v>
      </c>
      <c r="R22" s="45">
        <v>16000188</v>
      </c>
      <c r="S22" s="45" t="e">
        <f t="shared" si="4"/>
        <v>#REF!</v>
      </c>
      <c r="T22" s="85" t="e">
        <f t="shared" si="5"/>
        <v>#REF!</v>
      </c>
      <c r="U22" s="88" t="e">
        <f t="shared" si="6"/>
        <v>#REF!</v>
      </c>
      <c r="V22" s="16">
        <v>42435460</v>
      </c>
      <c r="W22" s="16" t="e">
        <f>VLOOKUP(B22,#REF!,3,0)</f>
        <v>#REF!</v>
      </c>
      <c r="X22" s="54" t="e">
        <f t="shared" si="7"/>
        <v>#REF!</v>
      </c>
      <c r="Y22" s="72" t="e">
        <f t="shared" si="8"/>
        <v>#REF!</v>
      </c>
      <c r="Z22" s="46">
        <v>324614</v>
      </c>
      <c r="AA22" s="46">
        <v>3519038</v>
      </c>
      <c r="AB22" s="46">
        <v>2037954</v>
      </c>
      <c r="AC22" s="46" t="e">
        <f t="shared" si="9"/>
        <v>#REF!</v>
      </c>
      <c r="AD22" s="46">
        <v>36553854</v>
      </c>
      <c r="AE22" s="81" t="e">
        <f t="shared" si="10"/>
        <v>#REF!</v>
      </c>
      <c r="AF22" s="47">
        <v>82461058</v>
      </c>
      <c r="AG22" s="103">
        <f t="shared" si="11"/>
        <v>82461058</v>
      </c>
      <c r="AH22" s="104" t="e">
        <f t="shared" si="12"/>
        <v>#REF!</v>
      </c>
      <c r="AI22" s="105" t="e">
        <f t="shared" si="13"/>
        <v>#REF!</v>
      </c>
    </row>
    <row r="23" spans="2:35" x14ac:dyDescent="0.25">
      <c r="B23" s="33" t="s">
        <v>23</v>
      </c>
      <c r="C23" s="2">
        <v>3018598</v>
      </c>
      <c r="D23" s="2" t="e">
        <f>VLOOKUP(B23,#REF!,4,0)</f>
        <v>#REF!</v>
      </c>
      <c r="E23" s="2" t="e">
        <f t="shared" si="1"/>
        <v>#REF!</v>
      </c>
      <c r="F23" s="2">
        <v>5796255</v>
      </c>
      <c r="G23" s="2" t="e">
        <f>VLOOKUP(B23,#REF!,5,0)</f>
        <v>#REF!</v>
      </c>
      <c r="H23" s="53" t="e">
        <f t="shared" si="2"/>
        <v>#REF!</v>
      </c>
      <c r="I23" s="2">
        <v>0</v>
      </c>
      <c r="J23" s="2"/>
      <c r="K23" s="2">
        <v>5796255</v>
      </c>
      <c r="L23" s="2" t="e">
        <f t="shared" si="0"/>
        <v>#REF!</v>
      </c>
      <c r="M23" s="2">
        <v>1749818</v>
      </c>
      <c r="N23" s="5">
        <v>0.61880000000000002</v>
      </c>
      <c r="O23" s="2">
        <v>9366927.9250161592</v>
      </c>
      <c r="P23" s="73" t="e">
        <f>VLOOKUP(B23,#REF!,9,0)</f>
        <v>#REF!</v>
      </c>
      <c r="Q23" s="53" t="e">
        <f t="shared" si="3"/>
        <v>#REF!</v>
      </c>
      <c r="R23" s="4">
        <v>3570673</v>
      </c>
      <c r="S23" s="83" t="e">
        <f t="shared" si="4"/>
        <v>#REF!</v>
      </c>
      <c r="T23" s="84" t="e">
        <f t="shared" si="5"/>
        <v>#REF!</v>
      </c>
      <c r="U23" s="87" t="e">
        <f t="shared" si="6"/>
        <v>#REF!</v>
      </c>
      <c r="V23" s="2">
        <v>7593816</v>
      </c>
      <c r="W23" s="2" t="e">
        <f>VLOOKUP(B23,#REF!,3,0)</f>
        <v>#REF!</v>
      </c>
      <c r="X23" s="53" t="e">
        <f t="shared" si="7"/>
        <v>#REF!</v>
      </c>
      <c r="Y23" s="73" t="e">
        <f t="shared" si="8"/>
        <v>#REF!</v>
      </c>
      <c r="Z23" s="17">
        <v>58090</v>
      </c>
      <c r="AA23" s="17">
        <v>629731</v>
      </c>
      <c r="AB23" s="17">
        <v>364691</v>
      </c>
      <c r="AC23" s="17" t="e">
        <f t="shared" si="9"/>
        <v>#REF!</v>
      </c>
      <c r="AD23" s="17">
        <v>6541304</v>
      </c>
      <c r="AE23" s="80" t="e">
        <f t="shared" si="10"/>
        <v>#REF!</v>
      </c>
      <c r="AF23" s="34">
        <v>16408669</v>
      </c>
      <c r="AG23" s="30">
        <f t="shared" si="11"/>
        <v>16408669</v>
      </c>
      <c r="AH23" s="94" t="e">
        <f t="shared" si="12"/>
        <v>#REF!</v>
      </c>
      <c r="AI23" s="99" t="e">
        <f t="shared" si="13"/>
        <v>#REF!</v>
      </c>
    </row>
    <row r="24" spans="2:35" x14ac:dyDescent="0.25">
      <c r="B24" s="33" t="s">
        <v>24</v>
      </c>
      <c r="C24" s="2">
        <v>23301407</v>
      </c>
      <c r="D24" s="2" t="e">
        <f>VLOOKUP(B24,#REF!,4,0)</f>
        <v>#REF!</v>
      </c>
      <c r="E24" s="2" t="e">
        <f t="shared" si="1"/>
        <v>#REF!</v>
      </c>
      <c r="F24" s="2">
        <v>30695931</v>
      </c>
      <c r="G24" s="2" t="e">
        <f>VLOOKUP(B24,#REF!,5,0)</f>
        <v>#REF!</v>
      </c>
      <c r="H24" s="53" t="e">
        <f t="shared" si="2"/>
        <v>#REF!</v>
      </c>
      <c r="I24" s="2">
        <v>568047</v>
      </c>
      <c r="J24" s="2"/>
      <c r="K24" s="2">
        <v>31263978</v>
      </c>
      <c r="L24" s="2" t="e">
        <f t="shared" si="0"/>
        <v>#REF!</v>
      </c>
      <c r="M24" s="2">
        <v>23301407</v>
      </c>
      <c r="N24" s="5">
        <v>0.5</v>
      </c>
      <c r="O24" s="2">
        <v>62527956</v>
      </c>
      <c r="P24" s="73" t="e">
        <f>VLOOKUP(B24,#REF!,9,0)</f>
        <v>#REF!</v>
      </c>
      <c r="Q24" s="53" t="e">
        <f t="shared" si="3"/>
        <v>#REF!</v>
      </c>
      <c r="R24" s="4">
        <v>31263978</v>
      </c>
      <c r="S24" s="83" t="e">
        <f t="shared" si="4"/>
        <v>#REF!</v>
      </c>
      <c r="T24" s="84" t="e">
        <f t="shared" si="5"/>
        <v>#REF!</v>
      </c>
      <c r="U24" s="87" t="e">
        <f t="shared" si="6"/>
        <v>#REF!</v>
      </c>
      <c r="V24" s="2">
        <v>29255108</v>
      </c>
      <c r="W24" s="2" t="e">
        <f>VLOOKUP(B24,#REF!,3,0)</f>
        <v>#REF!</v>
      </c>
      <c r="X24" s="53" t="e">
        <f t="shared" si="7"/>
        <v>#REF!</v>
      </c>
      <c r="Y24" s="73" t="e">
        <f t="shared" si="8"/>
        <v>#REF!</v>
      </c>
      <c r="Z24" s="17">
        <v>223790</v>
      </c>
      <c r="AA24" s="17">
        <v>2426033</v>
      </c>
      <c r="AB24" s="17">
        <v>1404970</v>
      </c>
      <c r="AC24" s="17" t="e">
        <f t="shared" si="9"/>
        <v>#REF!</v>
      </c>
      <c r="AD24" s="17">
        <v>25200315</v>
      </c>
      <c r="AE24" s="80" t="e">
        <f t="shared" si="10"/>
        <v>#REF!</v>
      </c>
      <c r="AF24" s="34">
        <v>83820493</v>
      </c>
      <c r="AG24" s="30">
        <f t="shared" si="11"/>
        <v>83820493</v>
      </c>
      <c r="AH24" s="94" t="e">
        <f t="shared" si="12"/>
        <v>#REF!</v>
      </c>
      <c r="AI24" s="99" t="e">
        <f t="shared" si="13"/>
        <v>#REF!</v>
      </c>
    </row>
    <row r="25" spans="2:35" x14ac:dyDescent="0.25">
      <c r="B25" s="33" t="s">
        <v>25</v>
      </c>
      <c r="C25" s="2">
        <v>44973373</v>
      </c>
      <c r="D25" s="2" t="e">
        <f>VLOOKUP(B25,#REF!,4,0)</f>
        <v>#REF!</v>
      </c>
      <c r="E25" s="2" t="e">
        <f t="shared" si="1"/>
        <v>#REF!</v>
      </c>
      <c r="F25" s="2">
        <v>31306734</v>
      </c>
      <c r="G25" s="2" t="e">
        <f>VLOOKUP(B25,#REF!,5,0)</f>
        <v>#REF!</v>
      </c>
      <c r="H25" s="53" t="e">
        <f t="shared" si="2"/>
        <v>#REF!</v>
      </c>
      <c r="I25" s="2">
        <v>583239</v>
      </c>
      <c r="J25" s="2"/>
      <c r="K25" s="2">
        <v>31889973</v>
      </c>
      <c r="L25" s="2" t="e">
        <f t="shared" si="0"/>
        <v>#REF!</v>
      </c>
      <c r="M25" s="2">
        <v>44973368</v>
      </c>
      <c r="N25" s="5">
        <v>0.5</v>
      </c>
      <c r="O25" s="2">
        <v>63779946</v>
      </c>
      <c r="P25" s="73" t="e">
        <f>VLOOKUP(B25,#REF!,9,0)</f>
        <v>#REF!</v>
      </c>
      <c r="Q25" s="53" t="e">
        <f t="shared" si="3"/>
        <v>#REF!</v>
      </c>
      <c r="R25" s="4">
        <v>31889973</v>
      </c>
      <c r="S25" s="83" t="e">
        <f t="shared" si="4"/>
        <v>#REF!</v>
      </c>
      <c r="T25" s="84" t="e">
        <f t="shared" si="5"/>
        <v>#REF!</v>
      </c>
      <c r="U25" s="87" t="e">
        <f t="shared" si="6"/>
        <v>#REF!</v>
      </c>
      <c r="V25" s="2">
        <v>28888992</v>
      </c>
      <c r="W25" s="2" t="e">
        <f>VLOOKUP(B25,#REF!,3,0)</f>
        <v>#REF!</v>
      </c>
      <c r="X25" s="53" t="e">
        <f t="shared" si="7"/>
        <v>#REF!</v>
      </c>
      <c r="Y25" s="73" t="e">
        <f t="shared" si="8"/>
        <v>#REF!</v>
      </c>
      <c r="Z25" s="17">
        <v>220989</v>
      </c>
      <c r="AA25" s="17">
        <v>2395673</v>
      </c>
      <c r="AB25" s="17">
        <v>1387388</v>
      </c>
      <c r="AC25" s="17" t="e">
        <f t="shared" si="9"/>
        <v>#REF!</v>
      </c>
      <c r="AD25" s="17">
        <v>24884942</v>
      </c>
      <c r="AE25" s="80" t="e">
        <f t="shared" si="10"/>
        <v>#REF!</v>
      </c>
      <c r="AF25" s="34">
        <v>105752338</v>
      </c>
      <c r="AG25" s="30">
        <f t="shared" si="11"/>
        <v>105752338</v>
      </c>
      <c r="AH25" s="94" t="e">
        <f t="shared" si="12"/>
        <v>#REF!</v>
      </c>
      <c r="AI25" s="99" t="e">
        <f t="shared" si="13"/>
        <v>#REF!</v>
      </c>
    </row>
    <row r="26" spans="2:35" x14ac:dyDescent="0.25">
      <c r="B26" s="33" t="s">
        <v>26</v>
      </c>
      <c r="C26" s="2">
        <v>32081922</v>
      </c>
      <c r="D26" s="2" t="e">
        <f>VLOOKUP(B26,#REF!,4,0)</f>
        <v>#REF!</v>
      </c>
      <c r="E26" s="2" t="e">
        <f t="shared" si="1"/>
        <v>#REF!</v>
      </c>
      <c r="F26" s="2">
        <v>50101055</v>
      </c>
      <c r="G26" s="2" t="e">
        <f>VLOOKUP(B26,#REF!,5,0)</f>
        <v>#REF!</v>
      </c>
      <c r="H26" s="53" t="e">
        <f t="shared" si="2"/>
        <v>#REF!</v>
      </c>
      <c r="I26" s="2">
        <v>0</v>
      </c>
      <c r="J26" s="2"/>
      <c r="K26" s="2">
        <v>50101055</v>
      </c>
      <c r="L26" s="2" t="e">
        <f t="shared" si="0"/>
        <v>#REF!</v>
      </c>
      <c r="M26" s="2">
        <v>24411364</v>
      </c>
      <c r="N26" s="5">
        <v>0.65539999999999998</v>
      </c>
      <c r="O26" s="2">
        <v>76443477.265791878</v>
      </c>
      <c r="P26" s="73" t="e">
        <f>VLOOKUP(B26,#REF!,9,0)</f>
        <v>#REF!</v>
      </c>
      <c r="Q26" s="53" t="e">
        <f t="shared" si="3"/>
        <v>#REF!</v>
      </c>
      <c r="R26" s="4">
        <v>26342422</v>
      </c>
      <c r="S26" s="83" t="e">
        <f t="shared" si="4"/>
        <v>#REF!</v>
      </c>
      <c r="T26" s="84" t="e">
        <f t="shared" si="5"/>
        <v>#REF!</v>
      </c>
      <c r="U26" s="87" t="e">
        <f t="shared" si="6"/>
        <v>#REF!</v>
      </c>
      <c r="V26" s="2">
        <v>74085932</v>
      </c>
      <c r="W26" s="2" t="e">
        <f>VLOOKUP(B26,#REF!,3,0)</f>
        <v>#REF!</v>
      </c>
      <c r="X26" s="53" t="e">
        <f t="shared" si="7"/>
        <v>#REF!</v>
      </c>
      <c r="Y26" s="73" t="e">
        <f t="shared" si="8"/>
        <v>#REF!</v>
      </c>
      <c r="Z26" s="17">
        <v>566728</v>
      </c>
      <c r="AA26" s="17">
        <v>6143712</v>
      </c>
      <c r="AB26" s="17">
        <v>3557961</v>
      </c>
      <c r="AC26" s="17" t="e">
        <f t="shared" si="9"/>
        <v>#REF!</v>
      </c>
      <c r="AD26" s="17">
        <v>63817531</v>
      </c>
      <c r="AE26" s="80" t="e">
        <f t="shared" si="10"/>
        <v>#REF!</v>
      </c>
      <c r="AF26" s="34">
        <v>156268909</v>
      </c>
      <c r="AG26" s="30">
        <f t="shared" si="11"/>
        <v>156268909</v>
      </c>
      <c r="AH26" s="94" t="e">
        <f t="shared" si="12"/>
        <v>#REF!</v>
      </c>
      <c r="AI26" s="99" t="e">
        <f t="shared" si="13"/>
        <v>#REF!</v>
      </c>
    </row>
    <row r="27" spans="2:35" x14ac:dyDescent="0.25">
      <c r="B27" s="33" t="s">
        <v>27</v>
      </c>
      <c r="C27" s="2">
        <v>23367543</v>
      </c>
      <c r="D27" s="2" t="e">
        <f>VLOOKUP(B27,#REF!,4,0)</f>
        <v>#REF!</v>
      </c>
      <c r="E27" s="2" t="e">
        <f t="shared" si="1"/>
        <v>#REF!</v>
      </c>
      <c r="F27" s="2">
        <v>29455958</v>
      </c>
      <c r="G27" s="2" t="e">
        <f>VLOOKUP(B27,#REF!,5,0)</f>
        <v>#REF!</v>
      </c>
      <c r="H27" s="53" t="e">
        <f t="shared" si="2"/>
        <v>#REF!</v>
      </c>
      <c r="I27" s="2">
        <v>545169</v>
      </c>
      <c r="J27" s="2"/>
      <c r="K27" s="2">
        <v>30001127</v>
      </c>
      <c r="L27" s="2" t="e">
        <f t="shared" si="0"/>
        <v>#REF!</v>
      </c>
      <c r="M27" s="2">
        <v>19690299</v>
      </c>
      <c r="N27" s="5">
        <v>0.5</v>
      </c>
      <c r="O27" s="2">
        <v>60002254</v>
      </c>
      <c r="P27" s="73" t="e">
        <f>VLOOKUP(B27,#REF!,9,0)</f>
        <v>#REF!</v>
      </c>
      <c r="Q27" s="53" t="e">
        <f t="shared" si="3"/>
        <v>#REF!</v>
      </c>
      <c r="R27" s="4">
        <v>30001127</v>
      </c>
      <c r="S27" s="83" t="e">
        <f t="shared" si="4"/>
        <v>#REF!</v>
      </c>
      <c r="T27" s="84" t="e">
        <f t="shared" si="5"/>
        <v>#REF!</v>
      </c>
      <c r="U27" s="87" t="e">
        <f t="shared" si="6"/>
        <v>#REF!</v>
      </c>
      <c r="V27" s="2">
        <v>32218657</v>
      </c>
      <c r="W27" s="2" t="e">
        <f>VLOOKUP(B27,#REF!,3,0)</f>
        <v>#REF!</v>
      </c>
      <c r="X27" s="53" t="e">
        <f t="shared" si="7"/>
        <v>#REF!</v>
      </c>
      <c r="Y27" s="73" t="e">
        <f t="shared" si="8"/>
        <v>#REF!</v>
      </c>
      <c r="Z27" s="17">
        <v>246460</v>
      </c>
      <c r="AA27" s="17">
        <v>2671791</v>
      </c>
      <c r="AB27" s="17">
        <v>1547294</v>
      </c>
      <c r="AC27" s="17" t="e">
        <f t="shared" si="9"/>
        <v>#REF!</v>
      </c>
      <c r="AD27" s="17">
        <v>27753112</v>
      </c>
      <c r="AE27" s="80" t="e">
        <f t="shared" si="10"/>
        <v>#REF!</v>
      </c>
      <c r="AF27" s="34">
        <v>85587327</v>
      </c>
      <c r="AG27" s="30">
        <f t="shared" si="11"/>
        <v>85587327</v>
      </c>
      <c r="AH27" s="94" t="e">
        <f t="shared" si="12"/>
        <v>#REF!</v>
      </c>
      <c r="AI27" s="99" t="e">
        <f t="shared" si="13"/>
        <v>#REF!</v>
      </c>
    </row>
    <row r="28" spans="2:35" x14ac:dyDescent="0.25">
      <c r="B28" s="33" t="s">
        <v>28</v>
      </c>
      <c r="C28" s="2">
        <v>6293116</v>
      </c>
      <c r="D28" s="2" t="e">
        <f>VLOOKUP(B28,#REF!,4,0)</f>
        <v>#REF!</v>
      </c>
      <c r="E28" s="2" t="e">
        <f t="shared" si="1"/>
        <v>#REF!</v>
      </c>
      <c r="F28" s="2">
        <v>16919630</v>
      </c>
      <c r="G28" s="2" t="e">
        <f>VLOOKUP(B28,#REF!,5,0)</f>
        <v>#REF!</v>
      </c>
      <c r="H28" s="53" t="e">
        <f t="shared" si="2"/>
        <v>#REF!</v>
      </c>
      <c r="I28" s="2">
        <v>318378</v>
      </c>
      <c r="J28" s="2"/>
      <c r="K28" s="2">
        <v>17238008</v>
      </c>
      <c r="L28" s="2" t="e">
        <f t="shared" si="0"/>
        <v>#REF!</v>
      </c>
      <c r="M28" s="2">
        <v>1715430</v>
      </c>
      <c r="N28" s="5">
        <v>0.73580000000000001</v>
      </c>
      <c r="O28" s="2">
        <v>23427572.709975537</v>
      </c>
      <c r="P28" s="73" t="e">
        <f>VLOOKUP(B28,#REF!,9,0)</f>
        <v>#REF!</v>
      </c>
      <c r="Q28" s="53" t="e">
        <f t="shared" si="3"/>
        <v>#REF!</v>
      </c>
      <c r="R28" s="4">
        <v>6189565</v>
      </c>
      <c r="S28" s="83" t="e">
        <f t="shared" si="4"/>
        <v>#REF!</v>
      </c>
      <c r="T28" s="84" t="e">
        <f t="shared" si="5"/>
        <v>#REF!</v>
      </c>
      <c r="U28" s="87" t="e">
        <f t="shared" si="6"/>
        <v>#REF!</v>
      </c>
      <c r="V28" s="2">
        <v>33600389</v>
      </c>
      <c r="W28" s="2" t="e">
        <f>VLOOKUP(B28,#REF!,3,0)</f>
        <v>#REF!</v>
      </c>
      <c r="X28" s="53" t="e">
        <f t="shared" si="7"/>
        <v>#REF!</v>
      </c>
      <c r="Y28" s="73" t="e">
        <f t="shared" si="8"/>
        <v>#REF!</v>
      </c>
      <c r="Z28" s="17">
        <v>257029</v>
      </c>
      <c r="AA28" s="17">
        <v>2786374</v>
      </c>
      <c r="AB28" s="17">
        <v>1613651</v>
      </c>
      <c r="AC28" s="17" t="e">
        <f t="shared" si="9"/>
        <v>#REF!</v>
      </c>
      <c r="AD28" s="17">
        <v>28943335</v>
      </c>
      <c r="AE28" s="80" t="e">
        <f t="shared" si="10"/>
        <v>#REF!</v>
      </c>
      <c r="AF28" s="34">
        <v>57131513</v>
      </c>
      <c r="AG28" s="30">
        <f t="shared" si="11"/>
        <v>57131513</v>
      </c>
      <c r="AH28" s="94" t="e">
        <f t="shared" si="12"/>
        <v>#REF!</v>
      </c>
      <c r="AI28" s="99" t="e">
        <f t="shared" si="13"/>
        <v>#REF!</v>
      </c>
    </row>
    <row r="29" spans="2:35" x14ac:dyDescent="0.25">
      <c r="B29" s="33" t="s">
        <v>29</v>
      </c>
      <c r="C29" s="2">
        <v>24668568</v>
      </c>
      <c r="D29" s="2" t="e">
        <f>VLOOKUP(B29,#REF!,4,0)</f>
        <v>#REF!</v>
      </c>
      <c r="E29" s="2" t="e">
        <f t="shared" si="1"/>
        <v>#REF!</v>
      </c>
      <c r="F29" s="2">
        <v>31938933</v>
      </c>
      <c r="G29" s="2" t="e">
        <f>VLOOKUP(B29,#REF!,5,0)</f>
        <v>#REF!</v>
      </c>
      <c r="H29" s="53" t="e">
        <f t="shared" si="2"/>
        <v>#REF!</v>
      </c>
      <c r="I29" s="2">
        <v>0</v>
      </c>
      <c r="J29" s="2"/>
      <c r="K29" s="2">
        <v>31938933</v>
      </c>
      <c r="L29" s="2" t="e">
        <f t="shared" si="0"/>
        <v>#REF!</v>
      </c>
      <c r="M29" s="2">
        <v>16548755</v>
      </c>
      <c r="N29" s="5">
        <v>0.63449999999999995</v>
      </c>
      <c r="O29" s="2">
        <v>50337167.848699771</v>
      </c>
      <c r="P29" s="73" t="e">
        <f>VLOOKUP(B29,#REF!,9,0)</f>
        <v>#REF!</v>
      </c>
      <c r="Q29" s="53" t="e">
        <f t="shared" si="3"/>
        <v>#REF!</v>
      </c>
      <c r="R29" s="4">
        <v>18398235</v>
      </c>
      <c r="S29" s="83" t="e">
        <f t="shared" si="4"/>
        <v>#REF!</v>
      </c>
      <c r="T29" s="84" t="e">
        <f t="shared" si="5"/>
        <v>#REF!</v>
      </c>
      <c r="U29" s="87" t="e">
        <f t="shared" si="6"/>
        <v>#REF!</v>
      </c>
      <c r="V29" s="2">
        <v>45856136</v>
      </c>
      <c r="W29" s="2" t="e">
        <f>VLOOKUP(B29,#REF!,3,0)</f>
        <v>#REF!</v>
      </c>
      <c r="X29" s="53" t="e">
        <f t="shared" si="7"/>
        <v>#REF!</v>
      </c>
      <c r="Y29" s="73" t="e">
        <f t="shared" si="8"/>
        <v>#REF!</v>
      </c>
      <c r="Z29" s="17">
        <v>350781</v>
      </c>
      <c r="AA29" s="17">
        <v>3802704</v>
      </c>
      <c r="AB29" s="17">
        <v>2202231</v>
      </c>
      <c r="AC29" s="17" t="e">
        <f t="shared" si="9"/>
        <v>#REF!</v>
      </c>
      <c r="AD29" s="17">
        <v>39500420</v>
      </c>
      <c r="AE29" s="80" t="e">
        <f t="shared" si="10"/>
        <v>#REF!</v>
      </c>
      <c r="AF29" s="34">
        <v>102463637</v>
      </c>
      <c r="AG29" s="30">
        <f t="shared" si="11"/>
        <v>102463637</v>
      </c>
      <c r="AH29" s="94" t="e">
        <f t="shared" si="12"/>
        <v>#REF!</v>
      </c>
      <c r="AI29" s="99" t="e">
        <f t="shared" si="13"/>
        <v>#REF!</v>
      </c>
    </row>
    <row r="30" spans="2:35" x14ac:dyDescent="0.25">
      <c r="B30" s="33" t="s">
        <v>30</v>
      </c>
      <c r="C30" s="2">
        <v>3190691</v>
      </c>
      <c r="D30" s="2" t="e">
        <f>VLOOKUP(B30,#REF!,4,0)</f>
        <v>#REF!</v>
      </c>
      <c r="E30" s="2" t="e">
        <f t="shared" si="1"/>
        <v>#REF!</v>
      </c>
      <c r="F30" s="2">
        <v>5152545</v>
      </c>
      <c r="G30" s="2" t="e">
        <f>VLOOKUP(B30,#REF!,5,0)</f>
        <v>#REF!</v>
      </c>
      <c r="H30" s="53" t="e">
        <f t="shared" si="2"/>
        <v>#REF!</v>
      </c>
      <c r="I30" s="2">
        <v>94436</v>
      </c>
      <c r="J30" s="2"/>
      <c r="K30" s="2">
        <v>5246981</v>
      </c>
      <c r="L30" s="2" t="e">
        <f t="shared" si="0"/>
        <v>#REF!</v>
      </c>
      <c r="M30" s="2">
        <v>1313990</v>
      </c>
      <c r="N30" s="5">
        <v>0.65900000000000003</v>
      </c>
      <c r="O30" s="2">
        <v>7962034.9013657048</v>
      </c>
      <c r="P30" s="73" t="e">
        <f>VLOOKUP(B30,#REF!,9,0)</f>
        <v>#REF!</v>
      </c>
      <c r="Q30" s="53" t="e">
        <f t="shared" si="3"/>
        <v>#REF!</v>
      </c>
      <c r="R30" s="4">
        <v>2715054</v>
      </c>
      <c r="S30" s="83" t="e">
        <f t="shared" si="4"/>
        <v>#REF!</v>
      </c>
      <c r="T30" s="84" t="e">
        <f t="shared" si="5"/>
        <v>#REF!</v>
      </c>
      <c r="U30" s="87" t="e">
        <f t="shared" si="6"/>
        <v>#REF!</v>
      </c>
      <c r="V30" s="2">
        <v>6892711</v>
      </c>
      <c r="W30" s="2" t="e">
        <f>VLOOKUP(B30,#REF!,3,0)</f>
        <v>#REF!</v>
      </c>
      <c r="X30" s="53" t="e">
        <f t="shared" si="7"/>
        <v>#REF!</v>
      </c>
      <c r="Y30" s="73" t="e">
        <f t="shared" si="8"/>
        <v>#REF!</v>
      </c>
      <c r="Z30" s="17">
        <v>52726</v>
      </c>
      <c r="AA30" s="17">
        <v>571591</v>
      </c>
      <c r="AB30" s="17">
        <v>331021</v>
      </c>
      <c r="AC30" s="17" t="e">
        <f t="shared" si="9"/>
        <v>#REF!</v>
      </c>
      <c r="AD30" s="17">
        <v>5937373</v>
      </c>
      <c r="AE30" s="80" t="e">
        <f t="shared" si="10"/>
        <v>#REF!</v>
      </c>
      <c r="AF30" s="34">
        <v>15330383</v>
      </c>
      <c r="AG30" s="30">
        <f t="shared" si="11"/>
        <v>15330383</v>
      </c>
      <c r="AH30" s="94" t="e">
        <f t="shared" si="12"/>
        <v>#REF!</v>
      </c>
      <c r="AI30" s="99" t="e">
        <f t="shared" si="13"/>
        <v>#REF!</v>
      </c>
    </row>
    <row r="31" spans="2:35" x14ac:dyDescent="0.25">
      <c r="B31" s="33" t="s">
        <v>31</v>
      </c>
      <c r="C31" s="2">
        <v>10594637</v>
      </c>
      <c r="D31" s="2" t="e">
        <f>VLOOKUP(B31,#REF!,4,0)</f>
        <v>#REF!</v>
      </c>
      <c r="E31" s="2" t="e">
        <f t="shared" si="1"/>
        <v>#REF!</v>
      </c>
      <c r="F31" s="2">
        <v>10843833</v>
      </c>
      <c r="G31" s="2" t="e">
        <f>VLOOKUP(B31,#REF!,5,0)</f>
        <v>#REF!</v>
      </c>
      <c r="H31" s="53" t="e">
        <f t="shared" si="2"/>
        <v>#REF!</v>
      </c>
      <c r="I31" s="2">
        <v>0</v>
      </c>
      <c r="J31" s="2"/>
      <c r="K31" s="2">
        <v>10843833</v>
      </c>
      <c r="L31" s="2" t="e">
        <f t="shared" si="0"/>
        <v>#REF!</v>
      </c>
      <c r="M31" s="2">
        <v>6498998</v>
      </c>
      <c r="N31" s="5">
        <v>0.53269999999999995</v>
      </c>
      <c r="O31" s="2">
        <v>20356360.052562419</v>
      </c>
      <c r="P31" s="73" t="e">
        <f>VLOOKUP(B31,#REF!,9,0)</f>
        <v>#REF!</v>
      </c>
      <c r="Q31" s="53" t="e">
        <f t="shared" si="3"/>
        <v>#REF!</v>
      </c>
      <c r="R31" s="4">
        <v>9512527</v>
      </c>
      <c r="S31" s="83" t="e">
        <f t="shared" si="4"/>
        <v>#REF!</v>
      </c>
      <c r="T31" s="84" t="e">
        <f t="shared" si="5"/>
        <v>#REF!</v>
      </c>
      <c r="U31" s="89" t="e">
        <f t="shared" si="6"/>
        <v>#REF!</v>
      </c>
      <c r="V31" s="2">
        <v>13620551</v>
      </c>
      <c r="W31" s="2" t="e">
        <f>VLOOKUP(B31,#REF!,3,0)</f>
        <v>#REF!</v>
      </c>
      <c r="X31" s="53" t="e">
        <f t="shared" si="7"/>
        <v>#REF!</v>
      </c>
      <c r="Y31" s="73" t="e">
        <f t="shared" si="8"/>
        <v>#REF!</v>
      </c>
      <c r="Z31" s="17">
        <v>104192</v>
      </c>
      <c r="AA31" s="17">
        <v>1129509</v>
      </c>
      <c r="AB31" s="17">
        <v>654124</v>
      </c>
      <c r="AC31" s="17" t="e">
        <f t="shared" si="9"/>
        <v>#REF!</v>
      </c>
      <c r="AD31" s="17">
        <v>11732726</v>
      </c>
      <c r="AE31" s="80" t="e">
        <f t="shared" si="10"/>
        <v>#REF!</v>
      </c>
      <c r="AF31" s="34">
        <v>35059021</v>
      </c>
      <c r="AG31" s="30">
        <f t="shared" si="11"/>
        <v>35059021</v>
      </c>
      <c r="AH31" s="94" t="e">
        <f t="shared" si="12"/>
        <v>#REF!</v>
      </c>
      <c r="AI31" s="99" t="e">
        <f t="shared" si="13"/>
        <v>#REF!</v>
      </c>
    </row>
    <row r="32" spans="2:35" x14ac:dyDescent="0.25">
      <c r="B32" s="33" t="s">
        <v>32</v>
      </c>
      <c r="C32" s="2">
        <v>2580422</v>
      </c>
      <c r="D32" s="2" t="e">
        <f>VLOOKUP(B32,#REF!,4,0)</f>
        <v>#REF!</v>
      </c>
      <c r="E32" s="2" t="e">
        <f t="shared" si="1"/>
        <v>#REF!</v>
      </c>
      <c r="F32" s="2">
        <v>15186639</v>
      </c>
      <c r="G32" s="2" t="e">
        <f>VLOOKUP(B32,#REF!,5,0)</f>
        <v>#REF!</v>
      </c>
      <c r="H32" s="53" t="e">
        <f t="shared" si="2"/>
        <v>#REF!</v>
      </c>
      <c r="I32" s="2">
        <v>283324</v>
      </c>
      <c r="J32" s="2"/>
      <c r="K32" s="2">
        <v>15469963</v>
      </c>
      <c r="L32" s="2" t="e">
        <f t="shared" si="0"/>
        <v>#REF!</v>
      </c>
      <c r="M32" s="2">
        <v>2580421</v>
      </c>
      <c r="N32" s="5">
        <v>0.64359999999999995</v>
      </c>
      <c r="O32" s="2">
        <v>24036611.249223121</v>
      </c>
      <c r="P32" s="73" t="e">
        <f>VLOOKUP(B32,#REF!,9,0)</f>
        <v>#REF!</v>
      </c>
      <c r="Q32" s="53" t="e">
        <f t="shared" si="3"/>
        <v>#REF!</v>
      </c>
      <c r="R32" s="4">
        <v>8566648</v>
      </c>
      <c r="S32" s="83" t="e">
        <f t="shared" si="4"/>
        <v>#REF!</v>
      </c>
      <c r="T32" s="84" t="e">
        <f t="shared" si="5"/>
        <v>#REF!</v>
      </c>
      <c r="U32" s="87" t="e">
        <f t="shared" si="6"/>
        <v>#REF!</v>
      </c>
      <c r="V32" s="2">
        <v>21618801</v>
      </c>
      <c r="W32" s="2" t="e">
        <f>VLOOKUP(B32,#REF!,3,0)</f>
        <v>#REF!</v>
      </c>
      <c r="X32" s="53" t="e">
        <f t="shared" si="7"/>
        <v>#REF!</v>
      </c>
      <c r="Y32" s="73" t="e">
        <f t="shared" si="8"/>
        <v>#REF!</v>
      </c>
      <c r="Z32" s="17">
        <v>165375</v>
      </c>
      <c r="AA32" s="17">
        <v>1792779</v>
      </c>
      <c r="AB32" s="17">
        <v>1038238</v>
      </c>
      <c r="AC32" s="17" t="e">
        <f t="shared" si="9"/>
        <v>#REF!</v>
      </c>
      <c r="AD32" s="17">
        <v>18622409</v>
      </c>
      <c r="AE32" s="80" t="e">
        <f t="shared" si="10"/>
        <v>#REF!</v>
      </c>
      <c r="AF32" s="34">
        <v>39669186</v>
      </c>
      <c r="AG32" s="30">
        <f t="shared" si="11"/>
        <v>39669186</v>
      </c>
      <c r="AH32" s="94" t="e">
        <f t="shared" si="12"/>
        <v>#REF!</v>
      </c>
      <c r="AI32" s="99" t="e">
        <f t="shared" si="13"/>
        <v>#REF!</v>
      </c>
    </row>
    <row r="33" spans="2:35" x14ac:dyDescent="0.25">
      <c r="B33" s="33" t="s">
        <v>33</v>
      </c>
      <c r="C33" s="2">
        <v>4581870</v>
      </c>
      <c r="D33" s="2" t="e">
        <f>VLOOKUP(B33,#REF!,4,0)</f>
        <v>#REF!</v>
      </c>
      <c r="E33" s="2" t="e">
        <f t="shared" si="1"/>
        <v>#REF!</v>
      </c>
      <c r="F33" s="2">
        <v>5943631</v>
      </c>
      <c r="G33" s="2" t="e">
        <f>VLOOKUP(B33,#REF!,5,0)</f>
        <v>#REF!</v>
      </c>
      <c r="H33" s="55" t="e">
        <f t="shared" si="2"/>
        <v>#REF!</v>
      </c>
      <c r="I33" s="2">
        <v>111686</v>
      </c>
      <c r="J33" s="2"/>
      <c r="K33" s="2">
        <v>6055317</v>
      </c>
      <c r="L33" s="2" t="e">
        <f t="shared" si="0"/>
        <v>#REF!</v>
      </c>
      <c r="M33" s="2">
        <v>4581866</v>
      </c>
      <c r="N33" s="5">
        <v>0.5</v>
      </c>
      <c r="O33" s="2">
        <v>12110634</v>
      </c>
      <c r="P33" s="73" t="e">
        <f>VLOOKUP(B33,#REF!,9,0)</f>
        <v>#REF!</v>
      </c>
      <c r="Q33" s="53" t="e">
        <f t="shared" si="3"/>
        <v>#REF!</v>
      </c>
      <c r="R33" s="4">
        <v>6055317</v>
      </c>
      <c r="S33" s="83" t="e">
        <f t="shared" si="4"/>
        <v>#REF!</v>
      </c>
      <c r="T33" s="84" t="e">
        <f t="shared" si="5"/>
        <v>#REF!</v>
      </c>
      <c r="U33" s="87" t="e">
        <f t="shared" si="6"/>
        <v>#REF!</v>
      </c>
      <c r="V33" s="2">
        <v>5321039</v>
      </c>
      <c r="W33" s="2" t="e">
        <f>VLOOKUP(B33,#REF!,3,0)</f>
        <v>#REF!</v>
      </c>
      <c r="X33" s="53" t="e">
        <f t="shared" si="7"/>
        <v>#REF!</v>
      </c>
      <c r="Y33" s="73" t="e">
        <f t="shared" si="8"/>
        <v>#REF!</v>
      </c>
      <c r="Z33" s="17">
        <v>40704</v>
      </c>
      <c r="AA33" s="17">
        <v>441257</v>
      </c>
      <c r="AB33" s="17">
        <v>255542</v>
      </c>
      <c r="AC33" s="17" t="e">
        <f t="shared" si="9"/>
        <v>#REF!</v>
      </c>
      <c r="AD33" s="17">
        <v>4583536</v>
      </c>
      <c r="AE33" s="80" t="e">
        <f t="shared" si="10"/>
        <v>#REF!</v>
      </c>
      <c r="AF33" s="34">
        <v>15958226</v>
      </c>
      <c r="AG33" s="30">
        <f t="shared" si="11"/>
        <v>15958226</v>
      </c>
      <c r="AH33" s="94" t="e">
        <f t="shared" si="12"/>
        <v>#REF!</v>
      </c>
      <c r="AI33" s="100" t="e">
        <f t="shared" si="13"/>
        <v>#REF!</v>
      </c>
    </row>
    <row r="34" spans="2:35" x14ac:dyDescent="0.25">
      <c r="B34" s="33" t="s">
        <v>34</v>
      </c>
      <c r="C34" s="2">
        <v>26374178</v>
      </c>
      <c r="D34" s="2" t="e">
        <f>VLOOKUP(B34,#REF!,4,0)</f>
        <v>#REF!</v>
      </c>
      <c r="E34" s="2" t="e">
        <f t="shared" si="1"/>
        <v>#REF!</v>
      </c>
      <c r="F34" s="2">
        <v>45656979</v>
      </c>
      <c r="G34" s="2" t="e">
        <f>VLOOKUP(B34,#REF!,5,0)</f>
        <v>#REF!</v>
      </c>
      <c r="H34" s="53" t="e">
        <f t="shared" si="2"/>
        <v>#REF!</v>
      </c>
      <c r="I34" s="2">
        <v>847903</v>
      </c>
      <c r="J34" s="2"/>
      <c r="K34" s="2">
        <v>46504882</v>
      </c>
      <c r="L34" s="2" t="e">
        <f t="shared" si="0"/>
        <v>#REF!</v>
      </c>
      <c r="M34" s="2">
        <v>26374178</v>
      </c>
      <c r="N34" s="5">
        <v>0.5</v>
      </c>
      <c r="O34" s="2">
        <v>93009764</v>
      </c>
      <c r="P34" s="73" t="e">
        <f>VLOOKUP(B34,#REF!,9,0)</f>
        <v>#REF!</v>
      </c>
      <c r="Q34" s="53" t="e">
        <f t="shared" si="3"/>
        <v>#REF!</v>
      </c>
      <c r="R34" s="4">
        <v>46504882</v>
      </c>
      <c r="S34" s="83" t="e">
        <f t="shared" si="4"/>
        <v>#REF!</v>
      </c>
      <c r="T34" s="84" t="e">
        <f t="shared" si="5"/>
        <v>#REF!</v>
      </c>
      <c r="U34" s="87" t="e">
        <f t="shared" si="6"/>
        <v>#REF!</v>
      </c>
      <c r="V34" s="2">
        <v>42931949</v>
      </c>
      <c r="W34" s="2" t="e">
        <f>VLOOKUP(B34,#REF!,3,0)</f>
        <v>#REF!</v>
      </c>
      <c r="X34" s="53" t="e">
        <f t="shared" si="7"/>
        <v>#REF!</v>
      </c>
      <c r="Y34" s="73" t="e">
        <f t="shared" si="8"/>
        <v>#REF!</v>
      </c>
      <c r="Z34" s="17">
        <v>328412</v>
      </c>
      <c r="AA34" s="17">
        <v>3560211</v>
      </c>
      <c r="AB34" s="17">
        <v>2061797</v>
      </c>
      <c r="AC34" s="17" t="e">
        <f t="shared" si="9"/>
        <v>#REF!</v>
      </c>
      <c r="AD34" s="17">
        <v>36981529</v>
      </c>
      <c r="AE34" s="80" t="e">
        <f t="shared" si="10"/>
        <v>#REF!</v>
      </c>
      <c r="AF34" s="34">
        <v>115811009</v>
      </c>
      <c r="AG34" s="30">
        <f t="shared" si="11"/>
        <v>115811009</v>
      </c>
      <c r="AH34" s="94" t="e">
        <f t="shared" si="12"/>
        <v>#REF!</v>
      </c>
      <c r="AI34" s="99" t="e">
        <f t="shared" si="13"/>
        <v>#REF!</v>
      </c>
    </row>
    <row r="35" spans="2:35" x14ac:dyDescent="0.25">
      <c r="B35" s="33" t="s">
        <v>35</v>
      </c>
      <c r="C35" s="2">
        <v>8307587</v>
      </c>
      <c r="D35" s="2" t="e">
        <f>VLOOKUP(B35,#REF!,4,0)</f>
        <v>#REF!</v>
      </c>
      <c r="E35" s="2" t="e">
        <f t="shared" si="1"/>
        <v>#REF!</v>
      </c>
      <c r="F35" s="2">
        <v>11724931</v>
      </c>
      <c r="G35" s="2" t="e">
        <f>VLOOKUP(B35,#REF!,5,0)</f>
        <v>#REF!</v>
      </c>
      <c r="H35" s="53" t="e">
        <f t="shared" si="2"/>
        <v>#REF!</v>
      </c>
      <c r="I35" s="2">
        <v>221066</v>
      </c>
      <c r="J35" s="2"/>
      <c r="K35" s="2">
        <v>11945997</v>
      </c>
      <c r="L35" s="2" t="e">
        <f t="shared" si="0"/>
        <v>#REF!</v>
      </c>
      <c r="M35" s="2">
        <v>2895259</v>
      </c>
      <c r="N35" s="5">
        <v>0.69650000000000001</v>
      </c>
      <c r="O35" s="2">
        <v>17151467.336683419</v>
      </c>
      <c r="P35" s="73" t="e">
        <f>VLOOKUP(B35,#REF!,9,0)</f>
        <v>#REF!</v>
      </c>
      <c r="Q35" s="53" t="e">
        <f t="shared" si="3"/>
        <v>#REF!</v>
      </c>
      <c r="R35" s="4">
        <v>5205470</v>
      </c>
      <c r="S35" s="83" t="e">
        <f t="shared" si="4"/>
        <v>#REF!</v>
      </c>
      <c r="T35" s="84" t="e">
        <f t="shared" si="5"/>
        <v>#REF!</v>
      </c>
      <c r="U35" s="87" t="e">
        <f t="shared" si="6"/>
        <v>#REF!</v>
      </c>
      <c r="V35" s="2">
        <v>20319040</v>
      </c>
      <c r="W35" s="2" t="e">
        <f>VLOOKUP(B35,#REF!,3,0)</f>
        <v>#REF!</v>
      </c>
      <c r="X35" s="53" t="e">
        <f t="shared" si="7"/>
        <v>#REF!</v>
      </c>
      <c r="Y35" s="73" t="e">
        <f t="shared" si="8"/>
        <v>#REF!</v>
      </c>
      <c r="Z35" s="17">
        <v>155432</v>
      </c>
      <c r="AA35" s="17">
        <v>1684994</v>
      </c>
      <c r="AB35" s="17">
        <v>975817</v>
      </c>
      <c r="AC35" s="17" t="e">
        <f t="shared" si="9"/>
        <v>#REF!</v>
      </c>
      <c r="AD35" s="17">
        <v>17502797</v>
      </c>
      <c r="AE35" s="80" t="e">
        <f t="shared" si="10"/>
        <v>#REF!</v>
      </c>
      <c r="AF35" s="34">
        <v>40572624</v>
      </c>
      <c r="AG35" s="30">
        <f t="shared" si="11"/>
        <v>40572624</v>
      </c>
      <c r="AH35" s="94" t="e">
        <f t="shared" si="12"/>
        <v>#REF!</v>
      </c>
      <c r="AI35" s="99" t="e">
        <f t="shared" si="13"/>
        <v>#REF!</v>
      </c>
    </row>
    <row r="36" spans="2:35" s="48" customFormat="1" x14ac:dyDescent="0.25">
      <c r="B36" s="43" t="s">
        <v>36</v>
      </c>
      <c r="C36" s="16">
        <v>101983998</v>
      </c>
      <c r="D36" s="16" t="e">
        <f>VLOOKUP(B36,#REF!,4,0)</f>
        <v>#REF!</v>
      </c>
      <c r="E36" s="16" t="e">
        <f t="shared" si="1"/>
        <v>#REF!</v>
      </c>
      <c r="F36" s="16">
        <v>96336058</v>
      </c>
      <c r="G36" s="16" t="e">
        <f>VLOOKUP(B36,#REF!,5,0)</f>
        <v>#REF!</v>
      </c>
      <c r="H36" s="54" t="e">
        <f t="shared" si="2"/>
        <v>#REF!</v>
      </c>
      <c r="I36" s="16">
        <v>1792372</v>
      </c>
      <c r="J36" s="16"/>
      <c r="K36" s="16">
        <v>98128430</v>
      </c>
      <c r="L36" s="16" t="e">
        <f t="shared" ref="L36:L57" si="14">G36+J36</f>
        <v>#REF!</v>
      </c>
      <c r="M36" s="75">
        <v>101983998</v>
      </c>
      <c r="N36" s="44">
        <v>0.5</v>
      </c>
      <c r="O36" s="16">
        <v>196256860</v>
      </c>
      <c r="P36" s="72">
        <v>0.5</v>
      </c>
      <c r="Q36" s="54">
        <f t="shared" si="3"/>
        <v>1</v>
      </c>
      <c r="R36" s="45">
        <v>98128430</v>
      </c>
      <c r="S36" s="45" t="e">
        <f t="shared" si="4"/>
        <v>#REF!</v>
      </c>
      <c r="T36" s="85" t="e">
        <f t="shared" si="5"/>
        <v>#REF!</v>
      </c>
      <c r="U36" s="88" t="e">
        <f t="shared" si="6"/>
        <v>#REF!</v>
      </c>
      <c r="V36" s="16">
        <v>108788220</v>
      </c>
      <c r="W36" s="16" t="e">
        <f>VLOOKUP(B36,#REF!,3,0)</f>
        <v>#REF!</v>
      </c>
      <c r="X36" s="54" t="e">
        <f t="shared" si="7"/>
        <v>#REF!</v>
      </c>
      <c r="Y36" s="72" t="e">
        <f t="shared" si="8"/>
        <v>#REF!</v>
      </c>
      <c r="Z36" s="46">
        <v>832186</v>
      </c>
      <c r="AA36" s="46">
        <v>9021463</v>
      </c>
      <c r="AB36" s="46">
        <v>5224531</v>
      </c>
      <c r="AC36" s="46" t="e">
        <f t="shared" si="9"/>
        <v>#REF!</v>
      </c>
      <c r="AD36" s="46">
        <v>93710040</v>
      </c>
      <c r="AE36" s="81" t="e">
        <f t="shared" si="10"/>
        <v>#REF!</v>
      </c>
      <c r="AF36" s="47">
        <v>308900648</v>
      </c>
      <c r="AG36" s="103">
        <f t="shared" si="11"/>
        <v>308900648</v>
      </c>
      <c r="AH36" s="104" t="e">
        <f t="shared" si="12"/>
        <v>#REF!</v>
      </c>
      <c r="AI36" s="105" t="e">
        <f t="shared" si="13"/>
        <v>#REF!</v>
      </c>
    </row>
    <row r="37" spans="2:35" x14ac:dyDescent="0.25">
      <c r="B37" s="33" t="s">
        <v>37</v>
      </c>
      <c r="C37" s="2">
        <v>69639228</v>
      </c>
      <c r="D37" s="2" t="e">
        <f>VLOOKUP(B37,#REF!,4,0)</f>
        <v>#REF!</v>
      </c>
      <c r="E37" s="2" t="e">
        <f t="shared" si="1"/>
        <v>#REF!</v>
      </c>
      <c r="F37" s="2">
        <v>52468061</v>
      </c>
      <c r="G37" s="2" t="e">
        <f>VLOOKUP(B37,#REF!,5,0)</f>
        <v>#REF!</v>
      </c>
      <c r="H37" s="53" t="e">
        <f t="shared" si="2"/>
        <v>#REF!</v>
      </c>
      <c r="I37" s="2">
        <v>979008</v>
      </c>
      <c r="J37" s="2"/>
      <c r="K37" s="2">
        <v>53447069</v>
      </c>
      <c r="L37" s="2" t="e">
        <f t="shared" si="14"/>
        <v>#REF!</v>
      </c>
      <c r="M37" s="2">
        <v>37927282</v>
      </c>
      <c r="N37" s="5">
        <v>0.65880000000000005</v>
      </c>
      <c r="O37" s="2">
        <v>81127912.87188828</v>
      </c>
      <c r="P37" s="73" t="e">
        <f>VLOOKUP(B37,#REF!,9,0)</f>
        <v>#REF!</v>
      </c>
      <c r="Q37" s="53" t="e">
        <f t="shared" si="3"/>
        <v>#REF!</v>
      </c>
      <c r="R37" s="4">
        <v>27680844</v>
      </c>
      <c r="S37" s="83" t="e">
        <f t="shared" si="4"/>
        <v>#REF!</v>
      </c>
      <c r="T37" s="84" t="e">
        <f t="shared" si="5"/>
        <v>#REF!</v>
      </c>
      <c r="U37" s="87" t="e">
        <f t="shared" si="6"/>
        <v>#REF!</v>
      </c>
      <c r="V37" s="2">
        <v>80509750</v>
      </c>
      <c r="W37" s="2" t="e">
        <f>VLOOKUP(B37,#REF!,3,0)</f>
        <v>#REF!</v>
      </c>
      <c r="X37" s="53" t="e">
        <f t="shared" si="7"/>
        <v>#REF!</v>
      </c>
      <c r="Y37" s="73" t="e">
        <f t="shared" si="8"/>
        <v>#REF!</v>
      </c>
      <c r="Z37" s="17">
        <v>615867</v>
      </c>
      <c r="AA37" s="17">
        <v>6676419</v>
      </c>
      <c r="AB37" s="17">
        <v>3866463</v>
      </c>
      <c r="AC37" s="17" t="e">
        <f t="shared" si="9"/>
        <v>#REF!</v>
      </c>
      <c r="AD37" s="17">
        <v>69351001</v>
      </c>
      <c r="AE37" s="80" t="e">
        <f t="shared" si="10"/>
        <v>#REF!</v>
      </c>
      <c r="AF37" s="34">
        <v>203596047</v>
      </c>
      <c r="AG37" s="30">
        <f t="shared" si="11"/>
        <v>203596047</v>
      </c>
      <c r="AH37" s="94" t="e">
        <f t="shared" si="12"/>
        <v>#REF!</v>
      </c>
      <c r="AI37" s="99" t="e">
        <f t="shared" si="13"/>
        <v>#REF!</v>
      </c>
    </row>
    <row r="38" spans="2:35" x14ac:dyDescent="0.25">
      <c r="B38" s="33" t="s">
        <v>38</v>
      </c>
      <c r="C38" s="2">
        <v>2506022</v>
      </c>
      <c r="D38" s="2" t="e">
        <f>VLOOKUP(B38,#REF!,4,0)</f>
        <v>#REF!</v>
      </c>
      <c r="E38" s="2" t="e">
        <f t="shared" si="1"/>
        <v>#REF!</v>
      </c>
      <c r="F38" s="2">
        <v>3838119</v>
      </c>
      <c r="G38" s="2" t="e">
        <f>VLOOKUP(B38,#REF!,5,0)</f>
        <v>#REF!</v>
      </c>
      <c r="H38" s="55" t="e">
        <f t="shared" si="2"/>
        <v>#REF!</v>
      </c>
      <c r="I38" s="2">
        <v>67102</v>
      </c>
      <c r="J38" s="2"/>
      <c r="K38" s="2">
        <v>3905221</v>
      </c>
      <c r="L38" s="2" t="e">
        <f t="shared" si="14"/>
        <v>#REF!</v>
      </c>
      <c r="M38" s="2">
        <v>1017036</v>
      </c>
      <c r="N38" s="5">
        <v>0.5</v>
      </c>
      <c r="O38" s="2">
        <v>7810442</v>
      </c>
      <c r="P38" s="73" t="e">
        <f>VLOOKUP(B38,#REF!,9,0)</f>
        <v>#REF!</v>
      </c>
      <c r="Q38" s="53" t="e">
        <f t="shared" si="3"/>
        <v>#REF!</v>
      </c>
      <c r="R38" s="4">
        <v>3905221</v>
      </c>
      <c r="S38" s="83" t="e">
        <f t="shared" si="4"/>
        <v>#REF!</v>
      </c>
      <c r="T38" s="84" t="e">
        <f t="shared" si="5"/>
        <v>#REF!</v>
      </c>
      <c r="U38" s="87" t="e">
        <f t="shared" si="6"/>
        <v>#REF!</v>
      </c>
      <c r="V38" s="2">
        <v>3824290</v>
      </c>
      <c r="W38" s="2" t="e">
        <f>VLOOKUP(B38,#REF!,3,0)</f>
        <v>#REF!</v>
      </c>
      <c r="X38" s="55" t="e">
        <f t="shared" si="7"/>
        <v>#REF!</v>
      </c>
      <c r="Y38" s="73" t="e">
        <f t="shared" si="8"/>
        <v>#REF!</v>
      </c>
      <c r="Z38" s="17">
        <v>29254</v>
      </c>
      <c r="AA38" s="17">
        <v>317136</v>
      </c>
      <c r="AB38" s="17">
        <v>183661</v>
      </c>
      <c r="AC38" s="17" t="e">
        <f t="shared" si="9"/>
        <v>#REF!</v>
      </c>
      <c r="AD38" s="17">
        <v>3294239</v>
      </c>
      <c r="AE38" s="80" t="e">
        <f t="shared" si="10"/>
        <v>#REF!</v>
      </c>
      <c r="AF38" s="34">
        <v>10235533</v>
      </c>
      <c r="AG38" s="30">
        <f t="shared" si="11"/>
        <v>10235533</v>
      </c>
      <c r="AH38" s="94" t="e">
        <f t="shared" si="12"/>
        <v>#REF!</v>
      </c>
      <c r="AI38" s="100" t="e">
        <f t="shared" si="13"/>
        <v>#REF!</v>
      </c>
    </row>
    <row r="39" spans="2:35" x14ac:dyDescent="0.25">
      <c r="B39" s="33" t="s">
        <v>39</v>
      </c>
      <c r="C39" s="2">
        <v>70124656</v>
      </c>
      <c r="D39" s="2" t="e">
        <f>VLOOKUP(B39,#REF!,4,0)</f>
        <v>#REF!</v>
      </c>
      <c r="E39" s="2" t="e">
        <f t="shared" si="1"/>
        <v>#REF!</v>
      </c>
      <c r="F39" s="2">
        <v>59787594</v>
      </c>
      <c r="G39" s="2" t="e">
        <f>VLOOKUP(B39,#REF!,5,0)</f>
        <v>#REF!</v>
      </c>
      <c r="H39" s="53" t="e">
        <f t="shared" si="2"/>
        <v>#REF!</v>
      </c>
      <c r="I39" s="2">
        <v>1117533</v>
      </c>
      <c r="J39" s="2"/>
      <c r="K39" s="2">
        <v>60905127</v>
      </c>
      <c r="L39" s="2" t="e">
        <f t="shared" si="14"/>
        <v>#REF!</v>
      </c>
      <c r="M39" s="2">
        <v>45403943</v>
      </c>
      <c r="N39" s="5">
        <v>0.62639999999999996</v>
      </c>
      <c r="O39" s="2">
        <v>97230407.088122606</v>
      </c>
      <c r="P39" s="73" t="e">
        <f>VLOOKUP(B39,#REF!,9,0)</f>
        <v>#REF!</v>
      </c>
      <c r="Q39" s="53" t="e">
        <f t="shared" si="3"/>
        <v>#REF!</v>
      </c>
      <c r="R39" s="4">
        <v>36325280</v>
      </c>
      <c r="S39" s="83" t="e">
        <f t="shared" si="4"/>
        <v>#REF!</v>
      </c>
      <c r="T39" s="84" t="e">
        <f t="shared" si="5"/>
        <v>#REF!</v>
      </c>
      <c r="U39" s="87" t="e">
        <f t="shared" si="6"/>
        <v>#REF!</v>
      </c>
      <c r="V39" s="2">
        <v>82296632</v>
      </c>
      <c r="W39" s="2" t="e">
        <f>VLOOKUP(B39,#REF!,3,0)</f>
        <v>#REF!</v>
      </c>
      <c r="X39" s="53" t="e">
        <f t="shared" si="7"/>
        <v>#REF!</v>
      </c>
      <c r="Y39" s="73" t="e">
        <f t="shared" si="8"/>
        <v>#REF!</v>
      </c>
      <c r="Z39" s="17">
        <v>629536</v>
      </c>
      <c r="AA39" s="17">
        <v>6824599</v>
      </c>
      <c r="AB39" s="17">
        <v>3952278</v>
      </c>
      <c r="AC39" s="17" t="e">
        <f t="shared" si="9"/>
        <v>#REF!</v>
      </c>
      <c r="AD39" s="17">
        <v>70890219</v>
      </c>
      <c r="AE39" s="80" t="e">
        <f t="shared" si="10"/>
        <v>#REF!</v>
      </c>
      <c r="AF39" s="34">
        <v>213326415</v>
      </c>
      <c r="AG39" s="30">
        <f t="shared" si="11"/>
        <v>213326415</v>
      </c>
      <c r="AH39" s="94" t="e">
        <f t="shared" si="12"/>
        <v>#REF!</v>
      </c>
      <c r="AI39" s="99" t="e">
        <f t="shared" si="13"/>
        <v>#REF!</v>
      </c>
    </row>
    <row r="40" spans="2:35" x14ac:dyDescent="0.25">
      <c r="B40" s="33" t="s">
        <v>40</v>
      </c>
      <c r="C40" s="2">
        <v>24909979</v>
      </c>
      <c r="D40" s="2" t="e">
        <f>VLOOKUP(B40,#REF!,4,0)</f>
        <v>#REF!</v>
      </c>
      <c r="E40" s="2" t="e">
        <f t="shared" si="1"/>
        <v>#REF!</v>
      </c>
      <c r="F40" s="2">
        <v>21991536</v>
      </c>
      <c r="G40" s="2" t="e">
        <f>VLOOKUP(B40,#REF!,5,0)</f>
        <v>#REF!</v>
      </c>
      <c r="H40" s="53" t="e">
        <f t="shared" si="2"/>
        <v>#REF!</v>
      </c>
      <c r="I40" s="2">
        <v>404146</v>
      </c>
      <c r="J40" s="2"/>
      <c r="K40" s="2">
        <v>22395682</v>
      </c>
      <c r="L40" s="2" t="e">
        <f t="shared" si="14"/>
        <v>#REF!</v>
      </c>
      <c r="M40" s="2">
        <v>10630233</v>
      </c>
      <c r="N40" s="5">
        <v>0.623</v>
      </c>
      <c r="O40" s="2">
        <v>35948125.200642057</v>
      </c>
      <c r="P40" s="73" t="e">
        <f>VLOOKUP(B40,#REF!,9,0)</f>
        <v>#REF!</v>
      </c>
      <c r="Q40" s="53" t="e">
        <f t="shared" si="3"/>
        <v>#REF!</v>
      </c>
      <c r="R40" s="4">
        <v>13552443</v>
      </c>
      <c r="S40" s="83" t="e">
        <f t="shared" si="4"/>
        <v>#REF!</v>
      </c>
      <c r="T40" s="84" t="e">
        <f t="shared" si="5"/>
        <v>#REF!</v>
      </c>
      <c r="U40" s="87" t="e">
        <f t="shared" si="6"/>
        <v>#REF!</v>
      </c>
      <c r="V40" s="2">
        <v>34521577</v>
      </c>
      <c r="W40" s="2" t="e">
        <f>VLOOKUP(B40,#REF!,3,0)</f>
        <v>#REF!</v>
      </c>
      <c r="X40" s="53" t="e">
        <f t="shared" si="7"/>
        <v>#REF!</v>
      </c>
      <c r="Y40" s="73" t="e">
        <f t="shared" si="8"/>
        <v>#REF!</v>
      </c>
      <c r="Z40" s="17">
        <v>264076</v>
      </c>
      <c r="AA40" s="17">
        <v>2862765</v>
      </c>
      <c r="AB40" s="17">
        <v>1657891</v>
      </c>
      <c r="AC40" s="17" t="e">
        <f t="shared" si="9"/>
        <v>#REF!</v>
      </c>
      <c r="AD40" s="17">
        <v>29736845</v>
      </c>
      <c r="AE40" s="80" t="e">
        <f t="shared" si="10"/>
        <v>#REF!</v>
      </c>
      <c r="AF40" s="34">
        <v>81827238</v>
      </c>
      <c r="AG40" s="30">
        <f t="shared" si="11"/>
        <v>81827238</v>
      </c>
      <c r="AH40" s="94" t="e">
        <f t="shared" si="12"/>
        <v>#REF!</v>
      </c>
      <c r="AI40" s="99" t="e">
        <f t="shared" si="13"/>
        <v>#REF!</v>
      </c>
    </row>
    <row r="41" spans="2:35" x14ac:dyDescent="0.25">
      <c r="B41" s="33" t="s">
        <v>41</v>
      </c>
      <c r="C41" s="2">
        <v>19408790</v>
      </c>
      <c r="D41" s="2" t="e">
        <f>VLOOKUP(B41,#REF!,4,0)</f>
        <v>#REF!</v>
      </c>
      <c r="E41" s="2" t="e">
        <f t="shared" si="1"/>
        <v>#REF!</v>
      </c>
      <c r="F41" s="2">
        <v>19535122</v>
      </c>
      <c r="G41" s="2" t="e">
        <f>VLOOKUP(B41,#REF!,5,0)</f>
        <v>#REF!</v>
      </c>
      <c r="H41" s="53" t="e">
        <f t="shared" si="2"/>
        <v>#REF!</v>
      </c>
      <c r="I41" s="2">
        <v>364430</v>
      </c>
      <c r="J41" s="2"/>
      <c r="K41" s="2">
        <v>19899552</v>
      </c>
      <c r="L41" s="2" t="e">
        <f t="shared" si="14"/>
        <v>#REF!</v>
      </c>
      <c r="M41" s="2">
        <v>11714966</v>
      </c>
      <c r="N41" s="5">
        <v>0.64059999999999995</v>
      </c>
      <c r="O41" s="2">
        <v>31063927.567905091</v>
      </c>
      <c r="P41" s="73" t="e">
        <f>VLOOKUP(B41,#REF!,9,0)</f>
        <v>#REF!</v>
      </c>
      <c r="Q41" s="53" t="e">
        <f t="shared" si="3"/>
        <v>#REF!</v>
      </c>
      <c r="R41" s="4">
        <v>11164376</v>
      </c>
      <c r="S41" s="83" t="e">
        <f t="shared" si="4"/>
        <v>#REF!</v>
      </c>
      <c r="T41" s="84" t="e">
        <f t="shared" si="5"/>
        <v>#REF!</v>
      </c>
      <c r="U41" s="87" t="e">
        <f t="shared" si="6"/>
        <v>#REF!</v>
      </c>
      <c r="V41" s="2">
        <v>27123159</v>
      </c>
      <c r="W41" s="2" t="e">
        <f>VLOOKUP(B41,#REF!,3,0)</f>
        <v>#REF!</v>
      </c>
      <c r="X41" s="53" t="e">
        <f t="shared" si="7"/>
        <v>#REF!</v>
      </c>
      <c r="Y41" s="73" t="e">
        <f t="shared" si="8"/>
        <v>#REF!</v>
      </c>
      <c r="Z41" s="17">
        <v>207481</v>
      </c>
      <c r="AA41" s="17">
        <v>2249238</v>
      </c>
      <c r="AB41" s="17">
        <v>1302584</v>
      </c>
      <c r="AC41" s="17" t="e">
        <f t="shared" si="9"/>
        <v>#REF!</v>
      </c>
      <c r="AD41" s="17">
        <v>23363856</v>
      </c>
      <c r="AE41" s="80" t="e">
        <f t="shared" si="10"/>
        <v>#REF!</v>
      </c>
      <c r="AF41" s="34">
        <v>66431501</v>
      </c>
      <c r="AG41" s="30">
        <f t="shared" si="11"/>
        <v>66431501</v>
      </c>
      <c r="AH41" s="94" t="e">
        <f t="shared" si="12"/>
        <v>#REF!</v>
      </c>
      <c r="AI41" s="99" t="e">
        <f t="shared" si="13"/>
        <v>#REF!</v>
      </c>
    </row>
    <row r="42" spans="2:35" x14ac:dyDescent="0.25">
      <c r="B42" s="33" t="s">
        <v>42</v>
      </c>
      <c r="C42" s="2">
        <v>55336804</v>
      </c>
      <c r="D42" s="2" t="e">
        <f>VLOOKUP(B42,#REF!,4,0)</f>
        <v>#REF!</v>
      </c>
      <c r="E42" s="2" t="e">
        <f t="shared" si="1"/>
        <v>#REF!</v>
      </c>
      <c r="F42" s="2">
        <v>61165664</v>
      </c>
      <c r="G42" s="2" t="e">
        <f>VLOOKUP(B42,#REF!,5,0)</f>
        <v>#REF!</v>
      </c>
      <c r="H42" s="53" t="e">
        <f t="shared" si="2"/>
        <v>#REF!</v>
      </c>
      <c r="I42" s="2">
        <v>1143351</v>
      </c>
      <c r="J42" s="2"/>
      <c r="K42" s="2">
        <v>62309015</v>
      </c>
      <c r="L42" s="2" t="e">
        <f t="shared" si="14"/>
        <v>#REF!</v>
      </c>
      <c r="M42" s="2">
        <v>46629051</v>
      </c>
      <c r="N42" s="5">
        <v>0.51819999999999999</v>
      </c>
      <c r="O42" s="2">
        <v>120241248.55268237</v>
      </c>
      <c r="P42" s="73" t="e">
        <f>VLOOKUP(B42,#REF!,9,0)</f>
        <v>#REF!</v>
      </c>
      <c r="Q42" s="53" t="e">
        <f t="shared" si="3"/>
        <v>#REF!</v>
      </c>
      <c r="R42" s="4">
        <v>57932234</v>
      </c>
      <c r="S42" s="83" t="e">
        <f t="shared" si="4"/>
        <v>#REF!</v>
      </c>
      <c r="T42" s="84" t="e">
        <f t="shared" si="5"/>
        <v>#REF!</v>
      </c>
      <c r="U42" s="87" t="e">
        <f t="shared" si="6"/>
        <v>#REF!</v>
      </c>
      <c r="V42" s="2">
        <v>70698717</v>
      </c>
      <c r="W42" s="2" t="e">
        <f>VLOOKUP(B42,#REF!,3,0)</f>
        <v>#REF!</v>
      </c>
      <c r="X42" s="53" t="e">
        <f t="shared" si="7"/>
        <v>#REF!</v>
      </c>
      <c r="Y42" s="73" t="e">
        <f t="shared" si="8"/>
        <v>#REF!</v>
      </c>
      <c r="Z42" s="17">
        <v>540817</v>
      </c>
      <c r="AA42" s="17">
        <v>5862821</v>
      </c>
      <c r="AB42" s="17">
        <v>3395290</v>
      </c>
      <c r="AC42" s="17" t="e">
        <f t="shared" si="9"/>
        <v>#REF!</v>
      </c>
      <c r="AD42" s="17">
        <v>60899789</v>
      </c>
      <c r="AE42" s="80" t="e">
        <f t="shared" si="10"/>
        <v>#REF!</v>
      </c>
      <c r="AF42" s="34">
        <v>188344536</v>
      </c>
      <c r="AG42" s="30">
        <f t="shared" si="11"/>
        <v>188344536</v>
      </c>
      <c r="AH42" s="94" t="e">
        <f t="shared" si="12"/>
        <v>#REF!</v>
      </c>
      <c r="AI42" s="99" t="e">
        <f t="shared" si="13"/>
        <v>#REF!</v>
      </c>
    </row>
    <row r="43" spans="2:35" x14ac:dyDescent="0.25">
      <c r="B43" s="33" t="s">
        <v>43</v>
      </c>
      <c r="C43" s="2">
        <v>0</v>
      </c>
      <c r="D43" s="2" t="e">
        <f>VLOOKUP(B43,#REF!,4,0)</f>
        <v>#REF!</v>
      </c>
      <c r="E43" s="2" t="e">
        <f t="shared" si="1"/>
        <v>#REF!</v>
      </c>
      <c r="F43" s="2">
        <v>0</v>
      </c>
      <c r="G43" s="2" t="e">
        <f>VLOOKUP(B43,#REF!,5,0)</f>
        <v>#REF!</v>
      </c>
      <c r="H43" s="53">
        <v>0</v>
      </c>
      <c r="I43" s="2">
        <v>0</v>
      </c>
      <c r="J43" s="2"/>
      <c r="K43" s="2">
        <v>0</v>
      </c>
      <c r="L43" s="2" t="e">
        <f t="shared" si="14"/>
        <v>#REF!</v>
      </c>
      <c r="M43" s="2">
        <v>0</v>
      </c>
      <c r="N43" s="5">
        <v>0.55000000000000004</v>
      </c>
      <c r="O43" s="2">
        <v>0</v>
      </c>
      <c r="P43" s="73" t="e">
        <f>VLOOKUP(B43,#REF!,9,0)</f>
        <v>#REF!</v>
      </c>
      <c r="Q43" s="53" t="e">
        <f t="shared" si="3"/>
        <v>#REF!</v>
      </c>
      <c r="R43" s="2">
        <v>0</v>
      </c>
      <c r="S43" s="83" t="e">
        <f t="shared" si="4"/>
        <v>#REF!</v>
      </c>
      <c r="T43" s="84" t="e">
        <f t="shared" si="5"/>
        <v>#REF!</v>
      </c>
      <c r="U43" s="87">
        <v>0</v>
      </c>
      <c r="V43" s="2">
        <v>31434813</v>
      </c>
      <c r="W43" s="2" t="e">
        <f>VLOOKUP(B43,#REF!,3,0)</f>
        <v>#REF!</v>
      </c>
      <c r="X43" s="55" t="e">
        <f t="shared" si="7"/>
        <v>#REF!</v>
      </c>
      <c r="Y43" s="73" t="e">
        <f t="shared" si="8"/>
        <v>#REF!</v>
      </c>
      <c r="Z43" s="17">
        <v>240464</v>
      </c>
      <c r="AA43" s="17">
        <v>2606790</v>
      </c>
      <c r="AB43" s="17">
        <v>1509650</v>
      </c>
      <c r="AC43" s="17" t="e">
        <f t="shared" si="9"/>
        <v>#REF!</v>
      </c>
      <c r="AD43" s="17">
        <v>27077909</v>
      </c>
      <c r="AE43" s="80" t="e">
        <f t="shared" si="10"/>
        <v>#REF!</v>
      </c>
      <c r="AF43" s="34">
        <v>31434813</v>
      </c>
      <c r="AG43" s="30">
        <f t="shared" si="11"/>
        <v>31434813</v>
      </c>
      <c r="AH43" s="94" t="e">
        <f t="shared" si="12"/>
        <v>#REF!</v>
      </c>
      <c r="AI43" s="99" t="e">
        <f t="shared" si="13"/>
        <v>#REF!</v>
      </c>
    </row>
    <row r="44" spans="2:35" x14ac:dyDescent="0.25">
      <c r="B44" s="33" t="s">
        <v>44</v>
      </c>
      <c r="C44" s="2">
        <v>6633774</v>
      </c>
      <c r="D44" s="2" t="e">
        <f>VLOOKUP(B44,#REF!,4,0)</f>
        <v>#REF!</v>
      </c>
      <c r="E44" s="2" t="e">
        <f t="shared" si="1"/>
        <v>#REF!</v>
      </c>
      <c r="F44" s="2">
        <v>4784042</v>
      </c>
      <c r="G44" s="2" t="e">
        <f>VLOOKUP(B44,#REF!,5,0)</f>
        <v>#REF!</v>
      </c>
      <c r="H44" s="53" t="e">
        <f t="shared" si="2"/>
        <v>#REF!</v>
      </c>
      <c r="I44" s="2">
        <v>89551</v>
      </c>
      <c r="J44" s="2"/>
      <c r="K44" s="2">
        <v>4873593</v>
      </c>
      <c r="L44" s="2" t="e">
        <f t="shared" si="14"/>
        <v>#REF!</v>
      </c>
      <c r="M44" s="2">
        <v>5321126</v>
      </c>
      <c r="N44" s="5">
        <v>0.5</v>
      </c>
      <c r="O44" s="2">
        <v>9747186</v>
      </c>
      <c r="P44" s="73" t="e">
        <f>VLOOKUP(B44,#REF!,9,0)</f>
        <v>#REF!</v>
      </c>
      <c r="Q44" s="53" t="e">
        <f t="shared" si="3"/>
        <v>#REF!</v>
      </c>
      <c r="R44" s="4">
        <v>4873593</v>
      </c>
      <c r="S44" s="83" t="e">
        <f t="shared" si="4"/>
        <v>#REF!</v>
      </c>
      <c r="T44" s="84" t="e">
        <f t="shared" si="5"/>
        <v>#REF!</v>
      </c>
      <c r="U44" s="87" t="e">
        <f t="shared" si="6"/>
        <v>#REF!</v>
      </c>
      <c r="V44" s="2">
        <v>5680111</v>
      </c>
      <c r="W44" s="2" t="e">
        <f>VLOOKUP(B44,#REF!,3,0)</f>
        <v>#REF!</v>
      </c>
      <c r="X44" s="53" t="e">
        <f t="shared" si="7"/>
        <v>#REF!</v>
      </c>
      <c r="Y44" s="73" t="e">
        <f t="shared" si="8"/>
        <v>#REF!</v>
      </c>
      <c r="Z44" s="17">
        <v>43451</v>
      </c>
      <c r="AA44" s="17">
        <v>471034</v>
      </c>
      <c r="AB44" s="17">
        <v>272786</v>
      </c>
      <c r="AC44" s="17" t="e">
        <f t="shared" si="9"/>
        <v>#REF!</v>
      </c>
      <c r="AD44" s="17">
        <v>4892840</v>
      </c>
      <c r="AE44" s="80" t="e">
        <f t="shared" si="10"/>
        <v>#REF!</v>
      </c>
      <c r="AF44" s="34">
        <v>17187478</v>
      </c>
      <c r="AG44" s="30">
        <f t="shared" si="11"/>
        <v>17187478</v>
      </c>
      <c r="AH44" s="94" t="e">
        <f t="shared" si="12"/>
        <v>#REF!</v>
      </c>
      <c r="AI44" s="99" t="e">
        <f t="shared" si="13"/>
        <v>#REF!</v>
      </c>
    </row>
    <row r="45" spans="2:35" x14ac:dyDescent="0.25">
      <c r="B45" s="33" t="s">
        <v>45</v>
      </c>
      <c r="C45" s="2">
        <v>9867439</v>
      </c>
      <c r="D45" s="2" t="e">
        <f>VLOOKUP(B45,#REF!,4,0)</f>
        <v>#REF!</v>
      </c>
      <c r="E45" s="2" t="e">
        <f t="shared" si="1"/>
        <v>#REF!</v>
      </c>
      <c r="F45" s="2">
        <v>24809120</v>
      </c>
      <c r="G45" s="2" t="e">
        <f>VLOOKUP(B45,#REF!,5,0)</f>
        <v>#REF!</v>
      </c>
      <c r="H45" s="53" t="e">
        <f t="shared" si="2"/>
        <v>#REF!</v>
      </c>
      <c r="I45" s="2">
        <v>0</v>
      </c>
      <c r="J45" s="2"/>
      <c r="K45" s="2">
        <v>24809120</v>
      </c>
      <c r="L45" s="2" t="e">
        <f t="shared" si="14"/>
        <v>#REF!</v>
      </c>
      <c r="M45" s="2">
        <v>4085269</v>
      </c>
      <c r="N45" s="5">
        <v>0.70640000000000003</v>
      </c>
      <c r="O45" s="2">
        <v>35120498.301245749</v>
      </c>
      <c r="P45" s="73" t="e">
        <f>VLOOKUP(B45,#REF!,9,0)</f>
        <v>#REF!</v>
      </c>
      <c r="Q45" s="53" t="e">
        <f t="shared" si="3"/>
        <v>#REF!</v>
      </c>
      <c r="R45" s="4">
        <v>10311378</v>
      </c>
      <c r="S45" s="83" t="e">
        <f t="shared" si="4"/>
        <v>#REF!</v>
      </c>
      <c r="T45" s="84" t="e">
        <f t="shared" si="5"/>
        <v>#REF!</v>
      </c>
      <c r="U45" s="87" t="e">
        <f t="shared" si="6"/>
        <v>#REF!</v>
      </c>
      <c r="V45" s="2">
        <v>42414363</v>
      </c>
      <c r="W45" s="2" t="e">
        <f>VLOOKUP(B45,#REF!,3,0)</f>
        <v>#REF!</v>
      </c>
      <c r="X45" s="53" t="e">
        <f t="shared" si="7"/>
        <v>#REF!</v>
      </c>
      <c r="Y45" s="73" t="e">
        <f t="shared" si="8"/>
        <v>#REF!</v>
      </c>
      <c r="Z45" s="17">
        <v>324453</v>
      </c>
      <c r="AA45" s="17">
        <v>3517289</v>
      </c>
      <c r="AB45" s="17">
        <v>2036941</v>
      </c>
      <c r="AC45" s="17" t="e">
        <f t="shared" si="9"/>
        <v>#REF!</v>
      </c>
      <c r="AD45" s="17">
        <v>36535680</v>
      </c>
      <c r="AE45" s="80" t="e">
        <f t="shared" si="10"/>
        <v>#REF!</v>
      </c>
      <c r="AF45" s="34">
        <v>77090922</v>
      </c>
      <c r="AG45" s="30">
        <f t="shared" si="11"/>
        <v>77090922</v>
      </c>
      <c r="AH45" s="94" t="e">
        <f t="shared" si="12"/>
        <v>#REF!</v>
      </c>
      <c r="AI45" s="100" t="e">
        <f t="shared" si="13"/>
        <v>#REF!</v>
      </c>
    </row>
    <row r="46" spans="2:35" x14ac:dyDescent="0.25">
      <c r="B46" s="33" t="s">
        <v>46</v>
      </c>
      <c r="C46" s="2">
        <v>1710801</v>
      </c>
      <c r="D46" s="2" t="e">
        <f>VLOOKUP(B46,#REF!,4,0)</f>
        <v>#REF!</v>
      </c>
      <c r="E46" s="2" t="e">
        <f t="shared" si="1"/>
        <v>#REF!</v>
      </c>
      <c r="F46" s="2">
        <v>4867774</v>
      </c>
      <c r="G46" s="2" t="e">
        <f>VLOOKUP(B46,#REF!,5,0)</f>
        <v>#REF!</v>
      </c>
      <c r="H46" s="53" t="e">
        <f t="shared" si="2"/>
        <v>#REF!</v>
      </c>
      <c r="I46" s="2">
        <v>88591</v>
      </c>
      <c r="J46" s="2"/>
      <c r="K46" s="2">
        <v>4956365</v>
      </c>
      <c r="L46" s="2" t="e">
        <f t="shared" si="14"/>
        <v>#REF!</v>
      </c>
      <c r="M46" s="2">
        <v>802914</v>
      </c>
      <c r="N46" s="5">
        <v>0.51639999999999997</v>
      </c>
      <c r="O46" s="2">
        <v>9597918.2804027889</v>
      </c>
      <c r="P46" s="73" t="e">
        <f>VLOOKUP(B46,#REF!,9,0)</f>
        <v>#REF!</v>
      </c>
      <c r="Q46" s="53" t="e">
        <f t="shared" si="3"/>
        <v>#REF!</v>
      </c>
      <c r="R46" s="4">
        <v>4641553</v>
      </c>
      <c r="S46" s="83" t="e">
        <f t="shared" si="4"/>
        <v>#REF!</v>
      </c>
      <c r="T46" s="84" t="e">
        <f t="shared" si="5"/>
        <v>#REF!</v>
      </c>
      <c r="U46" s="87" t="e">
        <f t="shared" si="6"/>
        <v>#REF!</v>
      </c>
      <c r="V46" s="2">
        <v>5945620</v>
      </c>
      <c r="W46" s="2" t="e">
        <f>VLOOKUP(B46,#REF!,3,0)</f>
        <v>#REF!</v>
      </c>
      <c r="X46" s="53" t="e">
        <f t="shared" si="7"/>
        <v>#REF!</v>
      </c>
      <c r="Y46" s="73" t="e">
        <f t="shared" si="8"/>
        <v>#REF!</v>
      </c>
      <c r="Z46" s="17">
        <v>45482</v>
      </c>
      <c r="AA46" s="17">
        <v>493051</v>
      </c>
      <c r="AB46" s="17">
        <v>285537</v>
      </c>
      <c r="AC46" s="17" t="e">
        <f t="shared" si="9"/>
        <v>#REF!</v>
      </c>
      <c r="AD46" s="17">
        <v>5121550</v>
      </c>
      <c r="AE46" s="80" t="e">
        <f t="shared" si="10"/>
        <v>#REF!</v>
      </c>
      <c r="AF46" s="34">
        <v>12612786</v>
      </c>
      <c r="AG46" s="30">
        <f t="shared" si="11"/>
        <v>12612786</v>
      </c>
      <c r="AH46" s="94" t="e">
        <f t="shared" si="12"/>
        <v>#REF!</v>
      </c>
      <c r="AI46" s="99" t="e">
        <f t="shared" si="13"/>
        <v>#REF!</v>
      </c>
    </row>
    <row r="47" spans="2:35" x14ac:dyDescent="0.25">
      <c r="B47" s="33" t="s">
        <v>47</v>
      </c>
      <c r="C47" s="2">
        <v>37702188</v>
      </c>
      <c r="D47" s="2" t="e">
        <f>VLOOKUP(B47,#REF!,4,0)</f>
        <v>#REF!</v>
      </c>
      <c r="E47" s="2" t="e">
        <f t="shared" si="1"/>
        <v>#REF!</v>
      </c>
      <c r="F47" s="2">
        <v>34072376</v>
      </c>
      <c r="G47" s="2" t="e">
        <f>VLOOKUP(B47,#REF!,5,0)</f>
        <v>#REF!</v>
      </c>
      <c r="H47" s="53" t="e">
        <f t="shared" si="2"/>
        <v>#REF!</v>
      </c>
      <c r="I47" s="2">
        <v>634704</v>
      </c>
      <c r="J47" s="2"/>
      <c r="K47" s="2">
        <v>34707080</v>
      </c>
      <c r="L47" s="2" t="e">
        <f t="shared" si="14"/>
        <v>#REF!</v>
      </c>
      <c r="M47" s="2">
        <v>18975782</v>
      </c>
      <c r="N47" s="5">
        <v>0.64990000000000003</v>
      </c>
      <c r="O47" s="2">
        <v>53403723.649792276</v>
      </c>
      <c r="P47" s="73" t="e">
        <f>VLOOKUP(B47,#REF!,9,0)</f>
        <v>#REF!</v>
      </c>
      <c r="Q47" s="53" t="e">
        <f t="shared" si="3"/>
        <v>#REF!</v>
      </c>
      <c r="R47" s="4">
        <v>18696644</v>
      </c>
      <c r="S47" s="83" t="e">
        <f t="shared" si="4"/>
        <v>#REF!</v>
      </c>
      <c r="T47" s="84" t="e">
        <f t="shared" si="5"/>
        <v>#REF!</v>
      </c>
      <c r="U47" s="87" t="e">
        <f t="shared" si="6"/>
        <v>#REF!</v>
      </c>
      <c r="V47" s="2">
        <v>54406859</v>
      </c>
      <c r="W47" s="2" t="e">
        <f>VLOOKUP(B47,#REF!,3,0)</f>
        <v>#REF!</v>
      </c>
      <c r="X47" s="53" t="e">
        <f t="shared" si="7"/>
        <v>#REF!</v>
      </c>
      <c r="Y47" s="73" t="e">
        <f t="shared" si="8"/>
        <v>#REF!</v>
      </c>
      <c r="Z47" s="17">
        <v>416191</v>
      </c>
      <c r="AA47" s="17">
        <v>4511789</v>
      </c>
      <c r="AB47" s="17">
        <v>2612878</v>
      </c>
      <c r="AC47" s="17" t="e">
        <f t="shared" si="9"/>
        <v>#REF!</v>
      </c>
      <c r="AD47" s="17">
        <v>46866001</v>
      </c>
      <c r="AE47" s="80" t="e">
        <f t="shared" si="10"/>
        <v>#REF!</v>
      </c>
      <c r="AF47" s="34">
        <v>126816127</v>
      </c>
      <c r="AG47" s="30">
        <f t="shared" si="11"/>
        <v>126816127</v>
      </c>
      <c r="AH47" s="94" t="e">
        <f t="shared" si="12"/>
        <v>#REF!</v>
      </c>
      <c r="AI47" s="99" t="e">
        <f t="shared" si="13"/>
        <v>#REF!</v>
      </c>
    </row>
    <row r="48" spans="2:35" x14ac:dyDescent="0.25">
      <c r="B48" s="33" t="s">
        <v>48</v>
      </c>
      <c r="C48" s="2">
        <v>59844129</v>
      </c>
      <c r="D48" s="2" t="e">
        <f>VLOOKUP(B48,#REF!,4,0)</f>
        <v>#REF!</v>
      </c>
      <c r="E48" s="2" t="e">
        <f t="shared" si="1"/>
        <v>#REF!</v>
      </c>
      <c r="F48" s="2">
        <v>163140812</v>
      </c>
      <c r="G48" s="2" t="e">
        <f>VLOOKUP(B48,#REF!,5,0)</f>
        <v>#REF!</v>
      </c>
      <c r="H48" s="53" t="e">
        <f t="shared" si="2"/>
        <v>#REF!</v>
      </c>
      <c r="I48" s="2">
        <v>3012922</v>
      </c>
      <c r="J48" s="2"/>
      <c r="K48" s="2">
        <v>166153734</v>
      </c>
      <c r="L48" s="2" t="e">
        <f t="shared" si="14"/>
        <v>#REF!</v>
      </c>
      <c r="M48" s="2">
        <v>34681421</v>
      </c>
      <c r="N48" s="5">
        <v>0.58050000000000002</v>
      </c>
      <c r="O48" s="2">
        <v>286225209.30232555</v>
      </c>
      <c r="P48" s="73" t="e">
        <f>VLOOKUP(B48,#REF!,9,0)</f>
        <v>#REF!</v>
      </c>
      <c r="Q48" s="53" t="e">
        <f t="shared" si="3"/>
        <v>#REF!</v>
      </c>
      <c r="R48" s="4">
        <v>120071475</v>
      </c>
      <c r="S48" s="83" t="e">
        <f t="shared" si="4"/>
        <v>#REF!</v>
      </c>
      <c r="T48" s="84" t="e">
        <f t="shared" si="5"/>
        <v>#REF!</v>
      </c>
      <c r="U48" s="87" t="e">
        <f t="shared" si="6"/>
        <v>#REF!</v>
      </c>
      <c r="V48" s="2">
        <v>251940165</v>
      </c>
      <c r="W48" s="2" t="e">
        <f>VLOOKUP(B48,#REF!,3,0)</f>
        <v>#REF!</v>
      </c>
      <c r="X48" s="53" t="e">
        <f t="shared" si="7"/>
        <v>#REF!</v>
      </c>
      <c r="Y48" s="73" t="e">
        <f t="shared" si="8"/>
        <v>#REF!</v>
      </c>
      <c r="Z48" s="17">
        <v>1927241</v>
      </c>
      <c r="AA48" s="17">
        <v>20892600</v>
      </c>
      <c r="AB48" s="17">
        <v>12099371</v>
      </c>
      <c r="AC48" s="17" t="e">
        <f t="shared" si="9"/>
        <v>#REF!</v>
      </c>
      <c r="AD48" s="17">
        <v>217020953</v>
      </c>
      <c r="AE48" s="80" t="e">
        <f t="shared" si="10"/>
        <v>#REF!</v>
      </c>
      <c r="AF48" s="34">
        <v>477938028</v>
      </c>
      <c r="AG48" s="30">
        <f t="shared" si="11"/>
        <v>477938028</v>
      </c>
      <c r="AH48" s="94" t="e">
        <f t="shared" si="12"/>
        <v>#REF!</v>
      </c>
      <c r="AI48" s="100" t="e">
        <f t="shared" si="13"/>
        <v>#REF!</v>
      </c>
    </row>
    <row r="49" spans="2:35" x14ac:dyDescent="0.25">
      <c r="B49" s="33" t="s">
        <v>49</v>
      </c>
      <c r="C49" s="2">
        <v>12591564</v>
      </c>
      <c r="D49" s="2" t="e">
        <f>VLOOKUP(B49,#REF!,4,0)</f>
        <v>#REF!</v>
      </c>
      <c r="E49" s="2" t="e">
        <f t="shared" si="1"/>
        <v>#REF!</v>
      </c>
      <c r="F49" s="2">
        <v>21153037</v>
      </c>
      <c r="G49" s="2" t="e">
        <f>VLOOKUP(B49,#REF!,5,0)</f>
        <v>#REF!</v>
      </c>
      <c r="H49" s="53" t="e">
        <f t="shared" si="2"/>
        <v>#REF!</v>
      </c>
      <c r="I49" s="2">
        <v>391499</v>
      </c>
      <c r="J49" s="2"/>
      <c r="K49" s="2">
        <v>21544536</v>
      </c>
      <c r="L49" s="2" t="e">
        <f t="shared" si="14"/>
        <v>#REF!</v>
      </c>
      <c r="M49" s="2">
        <v>4474923</v>
      </c>
      <c r="N49" s="5">
        <v>0.7056</v>
      </c>
      <c r="O49" s="2">
        <v>30533639.455782313</v>
      </c>
      <c r="P49" s="73" t="e">
        <f>VLOOKUP(B49,#REF!,9,0)</f>
        <v>#REF!</v>
      </c>
      <c r="Q49" s="53" t="e">
        <f t="shared" si="3"/>
        <v>#REF!</v>
      </c>
      <c r="R49" s="4">
        <v>8989103</v>
      </c>
      <c r="S49" s="83" t="e">
        <f t="shared" si="4"/>
        <v>#REF!</v>
      </c>
      <c r="T49" s="84" t="e">
        <f t="shared" si="5"/>
        <v>#REF!</v>
      </c>
      <c r="U49" s="87" t="e">
        <f t="shared" si="6"/>
        <v>#REF!</v>
      </c>
      <c r="V49" s="2">
        <v>28299282</v>
      </c>
      <c r="W49" s="2" t="e">
        <f>VLOOKUP(B49,#REF!,3,0)</f>
        <v>#REF!</v>
      </c>
      <c r="X49" s="53" t="e">
        <f t="shared" si="7"/>
        <v>#REF!</v>
      </c>
      <c r="Y49" s="73" t="e">
        <f t="shared" si="8"/>
        <v>#REF!</v>
      </c>
      <c r="Z49" s="17">
        <v>216478</v>
      </c>
      <c r="AA49" s="17">
        <v>2346770</v>
      </c>
      <c r="AB49" s="17">
        <v>1359067</v>
      </c>
      <c r="AC49" s="17" t="e">
        <f t="shared" si="9"/>
        <v>#REF!</v>
      </c>
      <c r="AD49" s="17">
        <v>24376967</v>
      </c>
      <c r="AE49" s="80" t="e">
        <f t="shared" si="10"/>
        <v>#REF!</v>
      </c>
      <c r="AF49" s="34">
        <v>62435382</v>
      </c>
      <c r="AG49" s="30">
        <f t="shared" si="11"/>
        <v>62435382</v>
      </c>
      <c r="AH49" s="94" t="e">
        <f t="shared" si="12"/>
        <v>#REF!</v>
      </c>
      <c r="AI49" s="99" t="e">
        <f t="shared" si="13"/>
        <v>#REF!</v>
      </c>
    </row>
    <row r="50" spans="2:35" x14ac:dyDescent="0.25">
      <c r="B50" s="33" t="s">
        <v>50</v>
      </c>
      <c r="C50" s="2">
        <v>3944887</v>
      </c>
      <c r="D50" s="2" t="e">
        <f>VLOOKUP(B50,#REF!,4,0)</f>
        <v>#REF!</v>
      </c>
      <c r="E50" s="2" t="e">
        <f t="shared" si="1"/>
        <v>#REF!</v>
      </c>
      <c r="F50" s="2">
        <v>2708949</v>
      </c>
      <c r="G50" s="2" t="e">
        <f>VLOOKUP(B50,#REF!,5,0)</f>
        <v>#REF!</v>
      </c>
      <c r="H50" s="53" t="e">
        <f t="shared" si="2"/>
        <v>#REF!</v>
      </c>
      <c r="I50" s="2">
        <v>50712</v>
      </c>
      <c r="J50" s="2"/>
      <c r="K50" s="2">
        <v>2759661</v>
      </c>
      <c r="L50" s="2" t="e">
        <f t="shared" si="14"/>
        <v>#REF!</v>
      </c>
      <c r="M50" s="2">
        <v>2666323</v>
      </c>
      <c r="N50" s="5">
        <v>0.54010000000000002</v>
      </c>
      <c r="O50" s="2">
        <v>5109537.1227550451</v>
      </c>
      <c r="P50" s="73" t="e">
        <f>VLOOKUP(B50,#REF!,9,0)</f>
        <v>#REF!</v>
      </c>
      <c r="Q50" s="53" t="e">
        <f t="shared" si="3"/>
        <v>#REF!</v>
      </c>
      <c r="R50" s="4">
        <v>2349876</v>
      </c>
      <c r="S50" s="83" t="e">
        <f t="shared" si="4"/>
        <v>#REF!</v>
      </c>
      <c r="T50" s="84" t="e">
        <f t="shared" si="5"/>
        <v>#REF!</v>
      </c>
      <c r="U50" s="87" t="e">
        <f t="shared" si="6"/>
        <v>#REF!</v>
      </c>
      <c r="V50" s="2">
        <v>3158624</v>
      </c>
      <c r="W50" s="2" t="e">
        <f>VLOOKUP(B50,#REF!,3,0)</f>
        <v>#REF!</v>
      </c>
      <c r="X50" s="53" t="e">
        <f t="shared" si="7"/>
        <v>#REF!</v>
      </c>
      <c r="Y50" s="73" t="e">
        <f t="shared" si="8"/>
        <v>#REF!</v>
      </c>
      <c r="Z50" s="17">
        <v>24162</v>
      </c>
      <c r="AA50" s="17">
        <v>261935</v>
      </c>
      <c r="AB50" s="17">
        <v>151692</v>
      </c>
      <c r="AC50" s="17" t="e">
        <f t="shared" si="9"/>
        <v>#REF!</v>
      </c>
      <c r="AD50" s="17">
        <v>2720835</v>
      </c>
      <c r="AE50" s="80" t="e">
        <f t="shared" si="10"/>
        <v>#REF!</v>
      </c>
      <c r="AF50" s="34">
        <v>9863172</v>
      </c>
      <c r="AG50" s="30">
        <f t="shared" si="11"/>
        <v>9863172</v>
      </c>
      <c r="AH50" s="94" t="e">
        <f t="shared" si="12"/>
        <v>#REF!</v>
      </c>
      <c r="AI50" s="99" t="e">
        <f t="shared" si="13"/>
        <v>#REF!</v>
      </c>
    </row>
    <row r="51" spans="2:35" x14ac:dyDescent="0.25">
      <c r="B51" s="33" t="s">
        <v>51</v>
      </c>
      <c r="C51" s="2">
        <v>21328766</v>
      </c>
      <c r="D51" s="2" t="e">
        <f>VLOOKUP(B51,#REF!,4,0)</f>
        <v>#REF!</v>
      </c>
      <c r="E51" s="2" t="e">
        <f t="shared" si="1"/>
        <v>#REF!</v>
      </c>
      <c r="F51" s="2">
        <v>42904059</v>
      </c>
      <c r="G51" s="2" t="e">
        <f>VLOOKUP(B51,#REF!,5,0)</f>
        <v>#REF!</v>
      </c>
      <c r="H51" s="53" t="e">
        <f t="shared" si="2"/>
        <v>#REF!</v>
      </c>
      <c r="I51" s="2">
        <v>0</v>
      </c>
      <c r="J51" s="2"/>
      <c r="K51" s="2">
        <v>42904059</v>
      </c>
      <c r="L51" s="2" t="e">
        <f t="shared" si="14"/>
        <v>#REF!</v>
      </c>
      <c r="M51" s="2">
        <v>21328762</v>
      </c>
      <c r="N51" s="5">
        <v>0.5</v>
      </c>
      <c r="O51" s="2">
        <v>85808118</v>
      </c>
      <c r="P51" s="73" t="e">
        <f>VLOOKUP(B51,#REF!,9,0)</f>
        <v>#REF!</v>
      </c>
      <c r="Q51" s="53" t="e">
        <f t="shared" si="3"/>
        <v>#REF!</v>
      </c>
      <c r="R51" s="4">
        <v>42904059</v>
      </c>
      <c r="S51" s="83" t="e">
        <f t="shared" si="4"/>
        <v>#REF!</v>
      </c>
      <c r="T51" s="84" t="e">
        <f t="shared" si="5"/>
        <v>#REF!</v>
      </c>
      <c r="U51" s="87" t="e">
        <f t="shared" si="6"/>
        <v>#REF!</v>
      </c>
      <c r="V51" s="2">
        <v>46310135</v>
      </c>
      <c r="W51" s="2" t="e">
        <f>VLOOKUP(B51,#REF!,3,0)</f>
        <v>#REF!</v>
      </c>
      <c r="X51" s="53" t="e">
        <f t="shared" si="7"/>
        <v>#REF!</v>
      </c>
      <c r="Y51" s="73" t="e">
        <f t="shared" si="8"/>
        <v>#REF!</v>
      </c>
      <c r="Z51" s="17">
        <v>354254</v>
      </c>
      <c r="AA51" s="17">
        <v>3840353</v>
      </c>
      <c r="AB51" s="17">
        <v>2224034</v>
      </c>
      <c r="AC51" s="17" t="e">
        <f t="shared" si="9"/>
        <v>#REF!</v>
      </c>
      <c r="AD51" s="17">
        <v>39891494</v>
      </c>
      <c r="AE51" s="80" t="e">
        <f t="shared" si="10"/>
        <v>#REF!</v>
      </c>
      <c r="AF51" s="34">
        <v>110542960</v>
      </c>
      <c r="AG51" s="30">
        <f t="shared" si="11"/>
        <v>110542960</v>
      </c>
      <c r="AH51" s="94" t="e">
        <f t="shared" si="12"/>
        <v>#REF!</v>
      </c>
      <c r="AI51" s="99" t="e">
        <f t="shared" si="13"/>
        <v>#REF!</v>
      </c>
    </row>
    <row r="52" spans="2:35" x14ac:dyDescent="0.25">
      <c r="B52" s="33" t="s">
        <v>52</v>
      </c>
      <c r="C52" s="2">
        <v>41883444</v>
      </c>
      <c r="D52" s="2" t="e">
        <f>VLOOKUP(B52,#REF!,4,0)</f>
        <v>#REF!</v>
      </c>
      <c r="E52" s="2" t="e">
        <f t="shared" si="1"/>
        <v>#REF!</v>
      </c>
      <c r="F52" s="2">
        <v>36711528</v>
      </c>
      <c r="G52" s="2" t="e">
        <f>VLOOKUP(B52,#REF!,5,0)</f>
        <v>#REF!</v>
      </c>
      <c r="H52" s="53" t="e">
        <f t="shared" si="2"/>
        <v>#REF!</v>
      </c>
      <c r="I52" s="2">
        <v>676545</v>
      </c>
      <c r="J52" s="2"/>
      <c r="K52" s="2">
        <v>37388073</v>
      </c>
      <c r="L52" s="2" t="e">
        <f t="shared" si="14"/>
        <v>#REF!</v>
      </c>
      <c r="M52" s="2">
        <v>38707605</v>
      </c>
      <c r="N52" s="5">
        <v>0.50029999999999997</v>
      </c>
      <c r="O52" s="2">
        <v>74731307.215670601</v>
      </c>
      <c r="P52" s="73" t="e">
        <f>VLOOKUP(B52,#REF!,9,0)</f>
        <v>#REF!</v>
      </c>
      <c r="Q52" s="53" t="e">
        <f t="shared" si="3"/>
        <v>#REF!</v>
      </c>
      <c r="R52" s="4">
        <v>37343234</v>
      </c>
      <c r="S52" s="83" t="e">
        <f t="shared" si="4"/>
        <v>#REF!</v>
      </c>
      <c r="T52" s="84" t="e">
        <f t="shared" si="5"/>
        <v>#REF!</v>
      </c>
      <c r="U52" s="87" t="e">
        <f t="shared" si="6"/>
        <v>#REF!</v>
      </c>
      <c r="V52" s="2">
        <v>41921107</v>
      </c>
      <c r="W52" s="2" t="e">
        <f>VLOOKUP(B52,#REF!,3,0)</f>
        <v>#REF!</v>
      </c>
      <c r="X52" s="53" t="e">
        <f t="shared" si="7"/>
        <v>#REF!</v>
      </c>
      <c r="Y52" s="73" t="e">
        <f t="shared" si="8"/>
        <v>#REF!</v>
      </c>
      <c r="Z52" s="17">
        <v>320680</v>
      </c>
      <c r="AA52" s="17">
        <v>3476385</v>
      </c>
      <c r="AB52" s="17">
        <v>2013252</v>
      </c>
      <c r="AC52" s="17" t="e">
        <f t="shared" si="9"/>
        <v>#REF!</v>
      </c>
      <c r="AD52" s="17">
        <v>36110790</v>
      </c>
      <c r="AE52" s="80" t="e">
        <f t="shared" si="10"/>
        <v>#REF!</v>
      </c>
      <c r="AF52" s="34">
        <v>121192624</v>
      </c>
      <c r="AG52" s="30">
        <f t="shared" si="11"/>
        <v>121192624</v>
      </c>
      <c r="AH52" s="94" t="e">
        <f t="shared" si="12"/>
        <v>#REF!</v>
      </c>
      <c r="AI52" s="99" t="e">
        <f t="shared" si="13"/>
        <v>#REF!</v>
      </c>
    </row>
    <row r="53" spans="2:35" x14ac:dyDescent="0.25">
      <c r="B53" s="33" t="s">
        <v>53</v>
      </c>
      <c r="C53" s="2">
        <v>8727005</v>
      </c>
      <c r="D53" s="2" t="e">
        <f>VLOOKUP(B53,#REF!,4,0)</f>
        <v>#REF!</v>
      </c>
      <c r="E53" s="2" t="e">
        <f t="shared" si="1"/>
        <v>#REF!</v>
      </c>
      <c r="F53" s="2">
        <v>8673146</v>
      </c>
      <c r="G53" s="2" t="e">
        <f>VLOOKUP(B53,#REF!,5,0)</f>
        <v>#REF!</v>
      </c>
      <c r="H53" s="53" t="e">
        <f t="shared" si="2"/>
        <v>#REF!</v>
      </c>
      <c r="I53" s="2">
        <v>162193</v>
      </c>
      <c r="J53" s="2"/>
      <c r="K53" s="2">
        <v>8835339</v>
      </c>
      <c r="L53" s="2" t="e">
        <f t="shared" si="14"/>
        <v>#REF!</v>
      </c>
      <c r="M53" s="2">
        <v>2971392</v>
      </c>
      <c r="N53" s="5">
        <v>0.71350000000000002</v>
      </c>
      <c r="O53" s="2">
        <v>12383096.005606167</v>
      </c>
      <c r="P53" s="73" t="e">
        <f>VLOOKUP(B53,#REF!,9,0)</f>
        <v>#REF!</v>
      </c>
      <c r="Q53" s="53" t="e">
        <f t="shared" si="3"/>
        <v>#REF!</v>
      </c>
      <c r="R53" s="4">
        <v>3547757</v>
      </c>
      <c r="S53" s="83" t="e">
        <f t="shared" si="4"/>
        <v>#REF!</v>
      </c>
      <c r="T53" s="84" t="e">
        <f t="shared" si="5"/>
        <v>#REF!</v>
      </c>
      <c r="U53" s="87" t="e">
        <f t="shared" si="6"/>
        <v>#REF!</v>
      </c>
      <c r="V53" s="2">
        <v>14807592</v>
      </c>
      <c r="W53" s="2" t="e">
        <f>VLOOKUP(B53,#REF!,3,0)</f>
        <v>#REF!</v>
      </c>
      <c r="X53" s="53" t="e">
        <f t="shared" si="7"/>
        <v>#REF!</v>
      </c>
      <c r="Y53" s="73" t="e">
        <f t="shared" si="8"/>
        <v>#REF!</v>
      </c>
      <c r="Z53" s="17">
        <v>113272</v>
      </c>
      <c r="AA53" s="17">
        <v>1227947</v>
      </c>
      <c r="AB53" s="17">
        <v>711131</v>
      </c>
      <c r="AC53" s="17" t="e">
        <f t="shared" si="9"/>
        <v>#REF!</v>
      </c>
      <c r="AD53" s="17">
        <v>12755242</v>
      </c>
      <c r="AE53" s="80" t="e">
        <f t="shared" si="10"/>
        <v>#REF!</v>
      </c>
      <c r="AF53" s="34">
        <v>32369936</v>
      </c>
      <c r="AG53" s="30">
        <f t="shared" si="11"/>
        <v>32369936</v>
      </c>
      <c r="AH53" s="94" t="e">
        <f t="shared" si="12"/>
        <v>#REF!</v>
      </c>
      <c r="AI53" s="99" t="e">
        <f t="shared" si="13"/>
        <v>#REF!</v>
      </c>
    </row>
    <row r="54" spans="2:35" x14ac:dyDescent="0.25">
      <c r="B54" s="33" t="s">
        <v>54</v>
      </c>
      <c r="C54" s="2">
        <v>24511351</v>
      </c>
      <c r="D54" s="2" t="e">
        <f>VLOOKUP(B54,#REF!,4,0)</f>
        <v>#REF!</v>
      </c>
      <c r="E54" s="2" t="e">
        <f t="shared" si="1"/>
        <v>#REF!</v>
      </c>
      <c r="F54" s="2">
        <v>29710661</v>
      </c>
      <c r="G54" s="2" t="e">
        <f>VLOOKUP(B54,#REF!,5,0)</f>
        <v>#REF!</v>
      </c>
      <c r="H54" s="53" t="e">
        <f t="shared" si="2"/>
        <v>#REF!</v>
      </c>
      <c r="I54" s="2">
        <v>557006</v>
      </c>
      <c r="J54" s="2"/>
      <c r="K54" s="2">
        <v>30267667</v>
      </c>
      <c r="L54" s="2" t="e">
        <f t="shared" si="14"/>
        <v>#REF!</v>
      </c>
      <c r="M54" s="2">
        <v>16449406</v>
      </c>
      <c r="N54" s="5">
        <v>0.5827</v>
      </c>
      <c r="O54" s="2">
        <v>51943825.2960357</v>
      </c>
      <c r="P54" s="73" t="e">
        <f>VLOOKUP(B54,#REF!,9,0)</f>
        <v>#REF!</v>
      </c>
      <c r="Q54" s="53" t="e">
        <f t="shared" si="3"/>
        <v>#REF!</v>
      </c>
      <c r="R54" s="4">
        <v>21676158</v>
      </c>
      <c r="S54" s="83" t="e">
        <f t="shared" si="4"/>
        <v>#REF!</v>
      </c>
      <c r="T54" s="84" t="e">
        <f t="shared" si="5"/>
        <v>#REF!</v>
      </c>
      <c r="U54" s="87" t="e">
        <f t="shared" si="6"/>
        <v>#REF!</v>
      </c>
      <c r="V54" s="2">
        <v>36833405</v>
      </c>
      <c r="W54" s="2" t="e">
        <f>VLOOKUP(B54,#REF!,3,0)</f>
        <v>#REF!</v>
      </c>
      <c r="X54" s="53" t="e">
        <f t="shared" si="7"/>
        <v>#REF!</v>
      </c>
      <c r="Y54" s="73" t="e">
        <f t="shared" si="8"/>
        <v>#REF!</v>
      </c>
      <c r="Z54" s="17">
        <v>281761</v>
      </c>
      <c r="AA54" s="17">
        <v>3054478</v>
      </c>
      <c r="AB54" s="17">
        <v>1768916</v>
      </c>
      <c r="AC54" s="17" t="e">
        <f t="shared" si="9"/>
        <v>#REF!</v>
      </c>
      <c r="AD54" s="17">
        <v>31728250</v>
      </c>
      <c r="AE54" s="80" t="e">
        <f t="shared" si="10"/>
        <v>#REF!</v>
      </c>
      <c r="AF54" s="34">
        <v>91612423</v>
      </c>
      <c r="AG54" s="30">
        <f t="shared" si="11"/>
        <v>91612423</v>
      </c>
      <c r="AH54" s="94" t="e">
        <f t="shared" si="12"/>
        <v>#REF!</v>
      </c>
      <c r="AI54" s="99" t="e">
        <f t="shared" si="13"/>
        <v>#REF!</v>
      </c>
    </row>
    <row r="55" spans="2:35" x14ac:dyDescent="0.25">
      <c r="B55" s="33" t="s">
        <v>55</v>
      </c>
      <c r="C55" s="2">
        <v>2815041</v>
      </c>
      <c r="D55" s="2" t="e">
        <f>VLOOKUP(B55,#REF!,4,0)</f>
        <v>#REF!</v>
      </c>
      <c r="E55" s="2" t="e">
        <f t="shared" si="1"/>
        <v>#REF!</v>
      </c>
      <c r="F55" s="2">
        <v>3209811</v>
      </c>
      <c r="G55" s="2" t="e">
        <f>VLOOKUP(B55,#REF!,5,0)</f>
        <v>#REF!</v>
      </c>
      <c r="H55" s="53" t="e">
        <f t="shared" si="2"/>
        <v>#REF!</v>
      </c>
      <c r="I55" s="2">
        <v>58741</v>
      </c>
      <c r="J55" s="2"/>
      <c r="K55" s="2">
        <v>3268552</v>
      </c>
      <c r="L55" s="2" t="e">
        <f t="shared" si="14"/>
        <v>#REF!</v>
      </c>
      <c r="M55" s="2">
        <v>1553707</v>
      </c>
      <c r="N55" s="5">
        <v>0.5</v>
      </c>
      <c r="O55" s="2">
        <v>6537104</v>
      </c>
      <c r="P55" s="73" t="e">
        <f>VLOOKUP(B55,#REF!,9,0)</f>
        <v>#REF!</v>
      </c>
      <c r="Q55" s="53" t="e">
        <f t="shared" si="3"/>
        <v>#REF!</v>
      </c>
      <c r="R55" s="4">
        <v>3268552</v>
      </c>
      <c r="S55" s="83" t="e">
        <f t="shared" si="4"/>
        <v>#REF!</v>
      </c>
      <c r="T55" s="84" t="e">
        <f t="shared" si="5"/>
        <v>#REF!</v>
      </c>
      <c r="U55" s="87" t="e">
        <f t="shared" si="6"/>
        <v>#REF!</v>
      </c>
      <c r="V55" s="2">
        <v>3115679</v>
      </c>
      <c r="W55" s="2" t="e">
        <f>VLOOKUP(B55,#REF!,3,0)</f>
        <v>#REF!</v>
      </c>
      <c r="X55" s="53" t="e">
        <f t="shared" si="7"/>
        <v>#REF!</v>
      </c>
      <c r="Y55" s="73" t="e">
        <f t="shared" si="8"/>
        <v>#REF!</v>
      </c>
      <c r="Z55" s="17">
        <v>23834</v>
      </c>
      <c r="AA55" s="17">
        <v>258373</v>
      </c>
      <c r="AB55" s="17">
        <v>149630</v>
      </c>
      <c r="AC55" s="17" t="e">
        <f t="shared" si="9"/>
        <v>#REF!</v>
      </c>
      <c r="AD55" s="17">
        <v>2683842</v>
      </c>
      <c r="AE55" s="80" t="e">
        <f t="shared" si="10"/>
        <v>#REF!</v>
      </c>
      <c r="AF55" s="34">
        <v>9199272</v>
      </c>
      <c r="AG55" s="30">
        <f t="shared" si="11"/>
        <v>9199272</v>
      </c>
      <c r="AH55" s="94" t="e">
        <f t="shared" si="12"/>
        <v>#REF!</v>
      </c>
      <c r="AI55" s="99" t="e">
        <f t="shared" si="13"/>
        <v>#REF!</v>
      </c>
    </row>
    <row r="56" spans="2:35" x14ac:dyDescent="0.25">
      <c r="B56" s="36" t="s">
        <v>76</v>
      </c>
      <c r="C56" s="10">
        <v>1177524781</v>
      </c>
      <c r="D56" s="50" t="e">
        <f>SUM(D4:D55)</f>
        <v>#REF!</v>
      </c>
      <c r="E56" s="2" t="e">
        <f t="shared" si="1"/>
        <v>#REF!</v>
      </c>
      <c r="F56" s="10">
        <v>1681135219</v>
      </c>
      <c r="G56" s="50" t="e">
        <f>SUM(G4:G55)</f>
        <v>#REF!</v>
      </c>
      <c r="H56" s="53" t="e">
        <f t="shared" si="2"/>
        <v>#REF!</v>
      </c>
      <c r="I56" s="10">
        <v>27024454</v>
      </c>
      <c r="J56" s="10"/>
      <c r="K56" s="10">
        <v>1708159673</v>
      </c>
      <c r="L56" s="2" t="e">
        <f t="shared" si="14"/>
        <v>#REF!</v>
      </c>
      <c r="M56" s="10">
        <v>887607151</v>
      </c>
      <c r="N56" s="11"/>
      <c r="O56" s="10">
        <v>3006837459.6721621</v>
      </c>
      <c r="P56" s="73"/>
      <c r="Q56" s="73"/>
      <c r="R56" s="12">
        <v>1298677786.6721621</v>
      </c>
      <c r="S56" s="12"/>
      <c r="T56" s="12"/>
      <c r="U56" s="12"/>
      <c r="V56" s="10">
        <v>2324343000</v>
      </c>
      <c r="W56" s="49" t="e">
        <f>SUM(W4:W55)</f>
        <v>#REF!</v>
      </c>
      <c r="X56" s="78"/>
      <c r="Y56" s="78" t="e">
        <f>SUM(Y4:Y55)</f>
        <v>#REF!</v>
      </c>
      <c r="Z56" s="18">
        <v>17780290</v>
      </c>
      <c r="AA56" s="18">
        <v>192750405</v>
      </c>
      <c r="AB56" s="18">
        <v>111626065</v>
      </c>
      <c r="AC56" s="18" t="e">
        <f>SUM(AC4:AC55)</f>
        <v>#REF!</v>
      </c>
      <c r="AD56" s="18">
        <v>2002186240</v>
      </c>
      <c r="AE56" s="82" t="e">
        <f>SUM(AE4:AE55)</f>
        <v>#REF!</v>
      </c>
      <c r="AF56" s="40">
        <v>5210027454</v>
      </c>
      <c r="AG56" s="30">
        <f t="shared" si="11"/>
        <v>5210027454</v>
      </c>
      <c r="AH56" s="94" t="e">
        <f>SUM(AH4:AH55)</f>
        <v>#REF!</v>
      </c>
      <c r="AI56" s="99" t="e">
        <f t="shared" si="13"/>
        <v>#REF!</v>
      </c>
    </row>
    <row r="57" spans="2:35" x14ac:dyDescent="0.25">
      <c r="B57" s="37" t="s">
        <v>56</v>
      </c>
      <c r="C57" s="2" t="s">
        <v>56</v>
      </c>
      <c r="D57" s="2" t="s">
        <v>68</v>
      </c>
      <c r="E57" s="2" t="s">
        <v>68</v>
      </c>
      <c r="F57" s="2" t="s">
        <v>56</v>
      </c>
      <c r="G57" s="2"/>
      <c r="H57" s="2"/>
      <c r="I57" s="2"/>
      <c r="J57" s="2"/>
      <c r="K57" s="2"/>
      <c r="L57" s="2">
        <f t="shared" si="14"/>
        <v>0</v>
      </c>
      <c r="M57" s="2"/>
      <c r="N57" s="3"/>
      <c r="O57" s="2"/>
      <c r="P57" s="73"/>
      <c r="Q57" s="73"/>
      <c r="R57" s="41">
        <f>SUM(R4:R55)</f>
        <v>1298677787</v>
      </c>
      <c r="S57" s="41"/>
      <c r="T57" s="41"/>
      <c r="U57" s="41"/>
      <c r="V57" s="2" t="s">
        <v>56</v>
      </c>
      <c r="W57" s="2"/>
      <c r="X57" s="53"/>
      <c r="Y57" s="53"/>
      <c r="Z57" s="17"/>
      <c r="AA57" s="17"/>
      <c r="AB57" s="17"/>
      <c r="AC57" s="91">
        <v>126569970</v>
      </c>
      <c r="AD57" s="17"/>
      <c r="AE57" s="80"/>
      <c r="AF57" s="34"/>
      <c r="AG57" s="30"/>
    </row>
    <row r="58" spans="2:35" ht="105" x14ac:dyDescent="0.25">
      <c r="B58" s="31" t="s">
        <v>64</v>
      </c>
      <c r="C58" s="19" t="s">
        <v>0</v>
      </c>
      <c r="D58" s="42" t="s">
        <v>88</v>
      </c>
      <c r="E58" s="2" t="s">
        <v>68</v>
      </c>
      <c r="F58" s="19" t="s">
        <v>1</v>
      </c>
      <c r="G58" s="42" t="s">
        <v>92</v>
      </c>
      <c r="H58" s="52"/>
      <c r="I58" s="19" t="s">
        <v>2</v>
      </c>
      <c r="J58" s="16" t="s">
        <v>93</v>
      </c>
      <c r="K58" s="22" t="s">
        <v>65</v>
      </c>
      <c r="L58" s="51" t="s">
        <v>65</v>
      </c>
      <c r="M58" s="19" t="s">
        <v>3</v>
      </c>
      <c r="N58" s="20"/>
      <c r="O58" s="16"/>
      <c r="P58" s="76"/>
      <c r="Q58" s="76"/>
      <c r="R58" s="21" t="s">
        <v>75</v>
      </c>
      <c r="S58" s="21"/>
      <c r="T58" s="21"/>
      <c r="U58" s="21"/>
      <c r="V58" s="22" t="s">
        <v>79</v>
      </c>
      <c r="W58" s="52" t="s">
        <v>122</v>
      </c>
      <c r="X58" s="77" t="s">
        <v>94</v>
      </c>
      <c r="Y58" s="77" t="s">
        <v>119</v>
      </c>
      <c r="Z58" s="19" t="s">
        <v>71</v>
      </c>
      <c r="AA58" s="19" t="s">
        <v>72</v>
      </c>
      <c r="AB58" s="19" t="s">
        <v>73</v>
      </c>
      <c r="AC58" s="57" t="s">
        <v>120</v>
      </c>
      <c r="AD58" s="19" t="s">
        <v>74</v>
      </c>
      <c r="AE58" s="79"/>
      <c r="AF58" s="32" t="s">
        <v>84</v>
      </c>
      <c r="AG58" s="32" t="s">
        <v>94</v>
      </c>
      <c r="AH58" s="93" t="s">
        <v>123</v>
      </c>
      <c r="AI58" s="93" t="s">
        <v>94</v>
      </c>
    </row>
    <row r="59" spans="2:35" x14ac:dyDescent="0.25">
      <c r="B59" s="33" t="s">
        <v>57</v>
      </c>
      <c r="C59" s="2"/>
      <c r="D59" s="2"/>
      <c r="E59" s="2" t="b">
        <f t="shared" si="1"/>
        <v>1</v>
      </c>
      <c r="F59" s="2"/>
      <c r="G59" s="2"/>
      <c r="H59" s="2"/>
      <c r="I59" s="2"/>
      <c r="J59" s="2"/>
      <c r="K59" s="2"/>
      <c r="L59" s="2"/>
      <c r="M59" s="2"/>
      <c r="N59" s="3"/>
      <c r="O59" s="2"/>
      <c r="P59" s="73"/>
      <c r="Q59" s="73"/>
      <c r="R59" s="4"/>
      <c r="S59" s="4"/>
      <c r="T59" s="4"/>
      <c r="U59" s="4"/>
      <c r="V59" s="2">
        <v>3184823</v>
      </c>
      <c r="W59" s="2" t="e">
        <f>VLOOKUP(B59,#REF!,3,0)</f>
        <v>#REF!</v>
      </c>
      <c r="X59" s="53" t="e">
        <f t="shared" ref="X59" si="15">W59/V59</f>
        <v>#REF!</v>
      </c>
      <c r="Y59" s="73" t="e">
        <f>W59/$W$63</f>
        <v>#REF!</v>
      </c>
      <c r="Z59" s="17">
        <v>25317.707930595483</v>
      </c>
      <c r="AA59" s="17">
        <v>253371.96169897332</v>
      </c>
      <c r="AB59" s="17">
        <v>146733.36258767967</v>
      </c>
      <c r="AC59" s="17" t="e">
        <f>Y59*$AC$63</f>
        <v>#REF!</v>
      </c>
      <c r="AD59" s="17">
        <v>2759399.9677827512</v>
      </c>
      <c r="AE59" s="80" t="e">
        <f t="shared" ref="AE59:AE62" si="16">W59-AC59</f>
        <v>#REF!</v>
      </c>
      <c r="AF59" s="34">
        <v>3184823</v>
      </c>
      <c r="AG59" s="30">
        <f t="shared" ref="AG59:AG62" si="17">C59+K59+V59</f>
        <v>3184823</v>
      </c>
      <c r="AH59" s="94" t="e">
        <f t="shared" ref="AH59:AH67" si="18">D59+L59+W59</f>
        <v>#REF!</v>
      </c>
      <c r="AI59" s="99" t="e">
        <f t="shared" ref="AI59:AI62" si="19">AH59/AG59</f>
        <v>#REF!</v>
      </c>
    </row>
    <row r="60" spans="2:35" x14ac:dyDescent="0.25">
      <c r="B60" s="33" t="s">
        <v>58</v>
      </c>
      <c r="C60" s="2"/>
      <c r="D60" s="2"/>
      <c r="E60" s="2" t="b">
        <f t="shared" si="1"/>
        <v>1</v>
      </c>
      <c r="F60" s="2"/>
      <c r="G60" s="2"/>
      <c r="H60" s="2"/>
      <c r="I60" s="2"/>
      <c r="J60" s="2"/>
      <c r="K60" s="2"/>
      <c r="L60" s="2"/>
      <c r="M60" s="2"/>
      <c r="N60" s="3"/>
      <c r="O60" s="2"/>
      <c r="P60" s="73"/>
      <c r="Q60" s="73"/>
      <c r="R60" s="4"/>
      <c r="S60" s="4"/>
      <c r="T60" s="4"/>
      <c r="U60" s="4"/>
      <c r="V60" s="2">
        <v>4589112</v>
      </c>
      <c r="W60" s="2" t="e">
        <f>VLOOKUP(B60,#REF!,3,0)</f>
        <v>#REF!</v>
      </c>
      <c r="X60" s="53" t="e">
        <f t="shared" ref="X60:X62" si="20">W60/V60</f>
        <v>#REF!</v>
      </c>
      <c r="Y60" s="73" t="e">
        <f t="shared" ref="Y60:Y62" si="21">W60/$W$63</f>
        <v>#REF!</v>
      </c>
      <c r="Z60" s="17">
        <v>36481.084593018481</v>
      </c>
      <c r="AA60" s="17">
        <v>365091.65812238195</v>
      </c>
      <c r="AB60" s="17">
        <v>211432.73426858315</v>
      </c>
      <c r="AC60" s="17" t="e">
        <f t="shared" ref="AC60:AC62" si="22">Y60*$AC$63</f>
        <v>#REF!</v>
      </c>
      <c r="AD60" s="17">
        <v>3976106.523016016</v>
      </c>
      <c r="AE60" s="80" t="e">
        <f t="shared" si="16"/>
        <v>#REF!</v>
      </c>
      <c r="AF60" s="34">
        <v>4589112</v>
      </c>
      <c r="AG60" s="30">
        <f t="shared" si="17"/>
        <v>4589112</v>
      </c>
      <c r="AH60" s="94" t="e">
        <f t="shared" si="18"/>
        <v>#REF!</v>
      </c>
      <c r="AI60" s="99" t="e">
        <f t="shared" si="19"/>
        <v>#REF!</v>
      </c>
    </row>
    <row r="61" spans="2:35" x14ac:dyDescent="0.25">
      <c r="B61" s="33" t="s">
        <v>59</v>
      </c>
      <c r="C61" s="2"/>
      <c r="D61" s="2"/>
      <c r="E61" s="2" t="b">
        <f t="shared" si="1"/>
        <v>1</v>
      </c>
      <c r="F61" s="2"/>
      <c r="G61" s="2"/>
      <c r="H61" s="2"/>
      <c r="I61" s="2"/>
      <c r="J61" s="2"/>
      <c r="K61" s="2"/>
      <c r="L61" s="2"/>
      <c r="M61" s="2"/>
      <c r="N61" s="3"/>
      <c r="O61" s="2"/>
      <c r="P61" s="73"/>
      <c r="Q61" s="73"/>
      <c r="R61" s="4"/>
      <c r="S61" s="4"/>
      <c r="T61" s="4"/>
      <c r="U61" s="4"/>
      <c r="V61" s="2">
        <v>1992335</v>
      </c>
      <c r="W61" s="2" t="e">
        <f>VLOOKUP(B61,#REF!,3,0)</f>
        <v>#REF!</v>
      </c>
      <c r="X61" s="53" t="e">
        <f t="shared" si="20"/>
        <v>#REF!</v>
      </c>
      <c r="Y61" s="73" t="e">
        <f t="shared" si="21"/>
        <v>#REF!</v>
      </c>
      <c r="Z61" s="17">
        <v>15838.040490759755</v>
      </c>
      <c r="AA61" s="17">
        <v>158502.31780903492</v>
      </c>
      <c r="AB61" s="17">
        <v>91792.232708418902</v>
      </c>
      <c r="AC61" s="17" t="e">
        <f t="shared" si="22"/>
        <v>#REF!</v>
      </c>
      <c r="AD61" s="17">
        <v>1726202.4089917864</v>
      </c>
      <c r="AE61" s="80" t="e">
        <f t="shared" si="16"/>
        <v>#REF!</v>
      </c>
      <c r="AF61" s="34">
        <v>1992335</v>
      </c>
      <c r="AG61" s="30">
        <f t="shared" si="17"/>
        <v>1992335</v>
      </c>
      <c r="AH61" s="94" t="e">
        <f t="shared" si="18"/>
        <v>#REF!</v>
      </c>
      <c r="AI61" s="99" t="e">
        <f t="shared" si="19"/>
        <v>#REF!</v>
      </c>
    </row>
    <row r="62" spans="2:35" x14ac:dyDescent="0.25">
      <c r="B62" s="33" t="s">
        <v>60</v>
      </c>
      <c r="C62" s="2"/>
      <c r="D62" s="2"/>
      <c r="E62" s="2" t="b">
        <f t="shared" si="1"/>
        <v>1</v>
      </c>
      <c r="F62" s="2"/>
      <c r="G62" s="2"/>
      <c r="H62" s="2"/>
      <c r="I62" s="2"/>
      <c r="J62" s="2"/>
      <c r="K62" s="2"/>
      <c r="L62" s="2"/>
      <c r="M62" s="2"/>
      <c r="N62" s="3"/>
      <c r="O62" s="2"/>
      <c r="P62" s="73"/>
      <c r="Q62" s="73"/>
      <c r="R62" s="4"/>
      <c r="S62" s="4"/>
      <c r="T62" s="4"/>
      <c r="U62" s="4"/>
      <c r="V62" s="2">
        <v>2408730</v>
      </c>
      <c r="W62" s="2" t="e">
        <f>VLOOKUP(B62,#REF!,3,0)</f>
        <v>#REF!</v>
      </c>
      <c r="X62" s="53" t="e">
        <f t="shared" si="20"/>
        <v>#REF!</v>
      </c>
      <c r="Y62" s="73" t="e">
        <f t="shared" si="21"/>
        <v>#REF!</v>
      </c>
      <c r="Z62" s="17">
        <v>19148.166985626285</v>
      </c>
      <c r="AA62" s="17">
        <v>191629.06236960986</v>
      </c>
      <c r="AB62" s="17">
        <v>110976.67043531827</v>
      </c>
      <c r="AC62" s="17" t="e">
        <f t="shared" si="22"/>
        <v>#REF!</v>
      </c>
      <c r="AD62" s="17">
        <v>2086976.1002094457</v>
      </c>
      <c r="AE62" s="80" t="e">
        <f t="shared" si="16"/>
        <v>#REF!</v>
      </c>
      <c r="AF62" s="34">
        <v>2408730</v>
      </c>
      <c r="AG62" s="30">
        <f t="shared" si="17"/>
        <v>2408730</v>
      </c>
      <c r="AH62" s="94" t="e">
        <f t="shared" si="18"/>
        <v>#REF!</v>
      </c>
      <c r="AI62" s="99" t="e">
        <f t="shared" si="19"/>
        <v>#REF!</v>
      </c>
    </row>
    <row r="63" spans="2:35" x14ac:dyDescent="0.25">
      <c r="B63" s="36" t="s">
        <v>61</v>
      </c>
      <c r="C63" s="10"/>
      <c r="D63" s="2"/>
      <c r="E63" s="2" t="b">
        <f t="shared" si="1"/>
        <v>1</v>
      </c>
      <c r="F63" s="10"/>
      <c r="G63" s="10"/>
      <c r="H63" s="10"/>
      <c r="I63" s="10"/>
      <c r="J63" s="10"/>
      <c r="K63" s="10"/>
      <c r="L63" s="2"/>
      <c r="M63" s="10"/>
      <c r="N63" s="11"/>
      <c r="O63" s="10"/>
      <c r="P63" s="73"/>
      <c r="Q63" s="73"/>
      <c r="R63" s="12"/>
      <c r="S63" s="12"/>
      <c r="T63" s="12"/>
      <c r="U63" s="12"/>
      <c r="V63" s="10">
        <v>12175000</v>
      </c>
      <c r="W63" s="50" t="e">
        <f>SUM(W59:W62)</f>
        <v>#REF!</v>
      </c>
      <c r="X63" s="107"/>
      <c r="Y63" s="107" t="e">
        <f>SUM(Y59:Y62)</f>
        <v>#REF!</v>
      </c>
      <c r="Z63" s="18">
        <v>96785.000000000015</v>
      </c>
      <c r="AA63" s="18">
        <v>968595</v>
      </c>
      <c r="AB63" s="18">
        <v>560935</v>
      </c>
      <c r="AC63" s="109">
        <v>636030</v>
      </c>
      <c r="AD63" s="18">
        <v>10548685</v>
      </c>
      <c r="AE63" s="82" t="e">
        <f>SUM(AE59:AE62)</f>
        <v>#REF!</v>
      </c>
      <c r="AF63" s="40">
        <v>12175000</v>
      </c>
      <c r="AG63" s="96">
        <f>SUM(AG59:AG62)</f>
        <v>12175000</v>
      </c>
      <c r="AH63" s="96" t="e">
        <f>SUM(AH59:AH62)</f>
        <v>#REF!</v>
      </c>
    </row>
    <row r="64" spans="2:35" ht="17.25" x14ac:dyDescent="0.25">
      <c r="B64" s="33" t="s">
        <v>85</v>
      </c>
      <c r="C64" s="2">
        <v>58340000</v>
      </c>
      <c r="D64" s="2">
        <v>58340000</v>
      </c>
      <c r="E64" s="2" t="b">
        <f t="shared" si="1"/>
        <v>1</v>
      </c>
      <c r="F64" s="2"/>
      <c r="G64" s="2"/>
      <c r="H64" s="2"/>
      <c r="I64" s="2"/>
      <c r="J64" s="2"/>
      <c r="K64" s="2"/>
      <c r="L64" s="2"/>
      <c r="M64" s="2"/>
      <c r="N64" s="3"/>
      <c r="O64" s="2"/>
      <c r="P64" s="73"/>
      <c r="Q64" s="73"/>
      <c r="R64" s="4"/>
      <c r="S64" s="4"/>
      <c r="T64" s="4"/>
      <c r="U64" s="4"/>
      <c r="V64" s="2">
        <v>60875000</v>
      </c>
      <c r="W64" s="49">
        <v>75927500</v>
      </c>
      <c r="X64" s="53"/>
      <c r="Y64" s="53"/>
      <c r="Z64" s="17">
        <v>483925</v>
      </c>
      <c r="AA64" s="17"/>
      <c r="AB64" s="17"/>
      <c r="AC64" s="17"/>
      <c r="AD64" s="17">
        <v>60391075</v>
      </c>
      <c r="AE64" s="80"/>
      <c r="AF64" s="40">
        <v>119215000</v>
      </c>
      <c r="AG64" s="96"/>
      <c r="AH64" s="94">
        <f t="shared" si="18"/>
        <v>134267500</v>
      </c>
    </row>
    <row r="65" spans="2:34" x14ac:dyDescent="0.25">
      <c r="B65" s="33" t="s">
        <v>62</v>
      </c>
      <c r="C65" s="2"/>
      <c r="D65" s="49">
        <v>14585000</v>
      </c>
      <c r="E65" s="2" t="b">
        <f t="shared" si="1"/>
        <v>0</v>
      </c>
      <c r="F65" s="2"/>
      <c r="G65" s="2"/>
      <c r="H65" s="2"/>
      <c r="I65" s="2"/>
      <c r="J65" s="2"/>
      <c r="K65" s="2"/>
      <c r="L65" s="2"/>
      <c r="M65" s="2"/>
      <c r="N65" s="3"/>
      <c r="O65" s="2"/>
      <c r="P65" s="73"/>
      <c r="Q65" s="73"/>
      <c r="R65" s="4"/>
      <c r="S65" s="4"/>
      <c r="T65" s="4"/>
      <c r="U65" s="4"/>
      <c r="V65" s="2">
        <v>26760000</v>
      </c>
      <c r="W65" s="102">
        <v>13805000</v>
      </c>
      <c r="X65" s="53"/>
      <c r="Y65" s="53"/>
      <c r="Z65" s="17"/>
      <c r="AA65" s="17"/>
      <c r="AB65" s="17"/>
      <c r="AC65" s="17"/>
      <c r="AD65" s="17">
        <v>26760000</v>
      </c>
      <c r="AE65" s="80"/>
      <c r="AF65" s="40">
        <v>26760000</v>
      </c>
      <c r="AG65" s="96"/>
      <c r="AH65" s="94">
        <f t="shared" si="18"/>
        <v>28390000</v>
      </c>
    </row>
    <row r="66" spans="2:34" ht="17.25" x14ac:dyDescent="0.25">
      <c r="B66" s="33" t="s">
        <v>82</v>
      </c>
      <c r="C66" s="2"/>
      <c r="D66" s="49">
        <v>4000000</v>
      </c>
      <c r="E66" s="2" t="b">
        <f t="shared" si="1"/>
        <v>0</v>
      </c>
      <c r="F66" s="2"/>
      <c r="G66" s="2"/>
      <c r="H66" s="2"/>
      <c r="I66" s="2"/>
      <c r="J66" s="2"/>
      <c r="K66" s="2"/>
      <c r="L66" s="2"/>
      <c r="M66" s="2"/>
      <c r="N66" s="3"/>
      <c r="O66" s="2"/>
      <c r="P66" s="73"/>
      <c r="Q66" s="73"/>
      <c r="R66" s="4"/>
      <c r="S66" s="4"/>
      <c r="T66" s="4"/>
      <c r="U66" s="4"/>
      <c r="V66" s="2">
        <v>9851000</v>
      </c>
      <c r="W66" s="49">
        <v>10000000</v>
      </c>
      <c r="X66" s="53"/>
      <c r="Y66" s="53"/>
      <c r="Z66" s="17"/>
      <c r="AA66" s="17"/>
      <c r="AB66" s="17"/>
      <c r="AC66" s="17"/>
      <c r="AD66" s="17">
        <v>9851000</v>
      </c>
      <c r="AE66" s="80"/>
      <c r="AF66" s="40">
        <v>9851000</v>
      </c>
      <c r="AG66" s="96"/>
      <c r="AH66" s="94">
        <f t="shared" si="18"/>
        <v>14000000</v>
      </c>
    </row>
    <row r="67" spans="2:34" ht="17.25" x14ac:dyDescent="0.25">
      <c r="B67" s="33" t="s">
        <v>83</v>
      </c>
      <c r="C67" s="2"/>
      <c r="D67" s="2"/>
      <c r="E67" s="2" t="b">
        <f t="shared" si="1"/>
        <v>1</v>
      </c>
      <c r="F67" s="2"/>
      <c r="G67" s="2"/>
      <c r="H67" s="2"/>
      <c r="I67" s="2"/>
      <c r="J67" s="2"/>
      <c r="K67" s="2"/>
      <c r="L67" s="2"/>
      <c r="M67" s="2"/>
      <c r="N67" s="3"/>
      <c r="O67" s="2"/>
      <c r="P67" s="73"/>
      <c r="Q67" s="73"/>
      <c r="R67" s="4"/>
      <c r="S67" s="4"/>
      <c r="T67" s="4"/>
      <c r="U67" s="4"/>
      <c r="V67" s="2">
        <v>996000</v>
      </c>
      <c r="W67" s="49">
        <v>1500000</v>
      </c>
      <c r="X67" s="53"/>
      <c r="Y67" s="53"/>
      <c r="Z67" s="17">
        <v>996000</v>
      </c>
      <c r="AA67" s="17"/>
      <c r="AB67" s="17"/>
      <c r="AC67" s="17"/>
      <c r="AD67" s="17"/>
      <c r="AE67" s="80"/>
      <c r="AF67" s="40">
        <v>996000</v>
      </c>
      <c r="AG67" s="96"/>
      <c r="AH67" s="94">
        <f t="shared" si="18"/>
        <v>1500000</v>
      </c>
    </row>
    <row r="68" spans="2:34" x14ac:dyDescent="0.25">
      <c r="B68" s="36" t="s">
        <v>63</v>
      </c>
      <c r="C68" s="10">
        <v>1235864781</v>
      </c>
      <c r="D68" s="49" t="e">
        <f>D56+D64+D65+D66</f>
        <v>#REF!</v>
      </c>
      <c r="E68" s="2" t="e">
        <f t="shared" si="1"/>
        <v>#REF!</v>
      </c>
      <c r="F68" s="10">
        <v>1681135219</v>
      </c>
      <c r="G68" s="49" t="e">
        <f>G64+G56</f>
        <v>#REF!</v>
      </c>
      <c r="H68" s="49"/>
      <c r="I68" s="10">
        <v>27024454</v>
      </c>
      <c r="J68" s="10"/>
      <c r="K68" s="10">
        <v>1708159673</v>
      </c>
      <c r="L68" s="2" t="e">
        <f>G68+J68</f>
        <v>#REF!</v>
      </c>
      <c r="M68" s="10">
        <v>887607151</v>
      </c>
      <c r="N68" s="11" t="s">
        <v>68</v>
      </c>
      <c r="O68" s="10">
        <v>3006837459.6721621</v>
      </c>
      <c r="P68" s="73"/>
      <c r="Q68" s="73"/>
      <c r="R68" s="12">
        <v>1298677786.6721621</v>
      </c>
      <c r="S68" s="12"/>
      <c r="T68" s="12"/>
      <c r="U68" s="12"/>
      <c r="V68" s="10">
        <v>2435000000</v>
      </c>
      <c r="W68" s="110" t="e">
        <f>W67+W66+W65+W64+W63+W56</f>
        <v>#REF!</v>
      </c>
      <c r="X68" s="69"/>
      <c r="Y68" s="69"/>
      <c r="Z68" s="18">
        <v>19357000</v>
      </c>
      <c r="AA68" s="18">
        <v>193719000</v>
      </c>
      <c r="AB68" s="18">
        <v>112187000</v>
      </c>
      <c r="AC68" s="18"/>
      <c r="AD68" s="18">
        <v>2109737000</v>
      </c>
      <c r="AE68" s="82"/>
      <c r="AF68" s="40">
        <v>5379024454</v>
      </c>
      <c r="AG68" s="96"/>
      <c r="AH68" s="94" t="e">
        <f>AH56+AH63+AH64+AH65+AH66+AH67</f>
        <v>#REF!</v>
      </c>
    </row>
    <row r="69" spans="2:34" x14ac:dyDescent="0.25">
      <c r="B69" s="38"/>
      <c r="C69" s="27"/>
      <c r="D69" s="27"/>
      <c r="E69" s="27"/>
      <c r="F69" s="27"/>
      <c r="G69" s="101" t="e">
        <f>D68+G68</f>
        <v>#REF!</v>
      </c>
      <c r="H69" s="27"/>
      <c r="I69" s="27"/>
      <c r="J69" s="27"/>
      <c r="K69" s="27"/>
      <c r="L69" s="27"/>
      <c r="M69" s="27"/>
      <c r="N69" s="28"/>
      <c r="O69" s="27"/>
      <c r="P69" s="71"/>
      <c r="Q69" s="71"/>
      <c r="R69" s="29"/>
      <c r="S69" s="29"/>
      <c r="T69" s="29"/>
      <c r="U69" s="29"/>
      <c r="V69" s="27"/>
      <c r="W69" s="27"/>
      <c r="X69" s="68"/>
      <c r="Y69" s="68"/>
      <c r="Z69" s="30"/>
      <c r="AA69" s="30"/>
      <c r="AB69" s="30"/>
      <c r="AC69" s="108">
        <f>AC57+AC63</f>
        <v>127206000</v>
      </c>
      <c r="AD69" s="30"/>
      <c r="AE69" s="30"/>
      <c r="AF69" s="39"/>
      <c r="AG69" s="30"/>
    </row>
    <row r="70" spans="2:34" ht="29.25" customHeight="1" x14ac:dyDescent="0.25">
      <c r="B70" s="144" t="s">
        <v>67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6"/>
      <c r="AF70" s="147"/>
      <c r="AG70" s="97"/>
    </row>
    <row r="71" spans="2:34" ht="15" customHeight="1" x14ac:dyDescent="0.25">
      <c r="B71" s="144" t="s">
        <v>66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6"/>
      <c r="AF71" s="147"/>
      <c r="AG71" s="97"/>
    </row>
    <row r="72" spans="2:34" ht="17.25" customHeight="1" x14ac:dyDescent="0.25">
      <c r="B72" s="144" t="s">
        <v>86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6"/>
      <c r="AF72" s="147"/>
      <c r="AG72" s="97"/>
    </row>
    <row r="73" spans="2:34" ht="17.25" customHeight="1" x14ac:dyDescent="0.25">
      <c r="B73" s="148" t="s">
        <v>87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50"/>
      <c r="AF73" s="151"/>
      <c r="AG73" s="98"/>
    </row>
    <row r="74" spans="2:34" ht="17.25" x14ac:dyDescent="0.25">
      <c r="B74" s="148" t="s">
        <v>78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50"/>
      <c r="AF74" s="151"/>
      <c r="AG74" s="98"/>
    </row>
    <row r="75" spans="2:34" ht="30.75" customHeight="1" thickBot="1" x14ac:dyDescent="0.3">
      <c r="B75" s="137" t="s">
        <v>77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/>
      <c r="AF75" s="140"/>
      <c r="AG75" s="97"/>
    </row>
  </sheetData>
  <autoFilter ref="B3:AI68"/>
  <mergeCells count="7">
    <mergeCell ref="B75:AF75"/>
    <mergeCell ref="B2:AF2"/>
    <mergeCell ref="B70:AF70"/>
    <mergeCell ref="B71:AF71"/>
    <mergeCell ref="B73:AF73"/>
    <mergeCell ref="B72:AF72"/>
    <mergeCell ref="B74:AF74"/>
  </mergeCells>
  <printOptions gridLines="1"/>
  <pageMargins left="0.7" right="0.7" top="0.5" bottom="0.5" header="0.05" footer="0.05"/>
  <pageSetup scale="42" fitToWidth="0" orientation="landscape" r:id="rId1"/>
  <headerFooter>
    <oddHeader>&amp;L&amp;A&amp;R&amp;D</oddHeader>
    <oddFooter>&amp;L&amp;F&amp;R&amp;P</oddFooter>
  </headerFooter>
  <rowBreaks count="1" manualBreakCount="1">
    <brk id="57" min="1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7"/>
  <sheetViews>
    <sheetView workbookViewId="0">
      <selection activeCell="B4" sqref="B4:B55"/>
    </sheetView>
  </sheetViews>
  <sheetFormatPr defaultRowHeight="15" x14ac:dyDescent="0.25"/>
  <cols>
    <col min="1" max="1" width="31.7109375" customWidth="1"/>
    <col min="2" max="2" width="12.7109375" bestFit="1" customWidth="1"/>
  </cols>
  <sheetData>
    <row r="2" spans="1:2" x14ac:dyDescent="0.25">
      <c r="A2" t="s">
        <v>80</v>
      </c>
    </row>
    <row r="3" spans="1:2" x14ac:dyDescent="0.25">
      <c r="A3" t="s">
        <v>64</v>
      </c>
      <c r="B3" s="23" t="s">
        <v>75</v>
      </c>
    </row>
    <row r="4" spans="1:2" x14ac:dyDescent="0.25">
      <c r="A4" t="s">
        <v>6</v>
      </c>
      <c r="B4" s="23">
        <v>11556431</v>
      </c>
    </row>
    <row r="5" spans="1:2" x14ac:dyDescent="0.25">
      <c r="A5" t="s">
        <v>7</v>
      </c>
      <c r="B5" s="23">
        <v>4380942</v>
      </c>
    </row>
    <row r="6" spans="1:2" x14ac:dyDescent="0.25">
      <c r="A6" t="s">
        <v>8</v>
      </c>
      <c r="B6" s="23">
        <v>17421039</v>
      </c>
    </row>
    <row r="7" spans="1:2" x14ac:dyDescent="0.25">
      <c r="A7" t="s">
        <v>9</v>
      </c>
      <c r="B7" s="23">
        <v>6819335</v>
      </c>
    </row>
    <row r="8" spans="1:2" x14ac:dyDescent="0.25">
      <c r="A8" t="s">
        <v>10</v>
      </c>
      <c r="B8" s="23">
        <v>213490592</v>
      </c>
    </row>
    <row r="9" spans="1:2" x14ac:dyDescent="0.25">
      <c r="A9" t="s">
        <v>11</v>
      </c>
      <c r="B9" s="23">
        <v>27590589</v>
      </c>
    </row>
    <row r="10" spans="1:2" x14ac:dyDescent="0.25">
      <c r="A10" t="s">
        <v>70</v>
      </c>
      <c r="B10" s="23">
        <v>17650848</v>
      </c>
    </row>
    <row r="11" spans="1:2" x14ac:dyDescent="0.25">
      <c r="A11" t="s">
        <v>12</v>
      </c>
      <c r="B11" s="23">
        <v>4130805</v>
      </c>
    </row>
    <row r="12" spans="1:2" x14ac:dyDescent="0.25">
      <c r="A12" t="s">
        <v>69</v>
      </c>
      <c r="B12" s="23">
        <v>1176598</v>
      </c>
    </row>
    <row r="13" spans="1:2" x14ac:dyDescent="0.25">
      <c r="A13" t="s">
        <v>13</v>
      </c>
      <c r="B13" s="23">
        <v>62640467</v>
      </c>
    </row>
    <row r="14" spans="1:2" x14ac:dyDescent="0.25">
      <c r="A14" t="s">
        <v>14</v>
      </c>
      <c r="B14" s="23">
        <v>28765739</v>
      </c>
    </row>
    <row r="15" spans="1:2" x14ac:dyDescent="0.25">
      <c r="A15" t="s">
        <v>15</v>
      </c>
      <c r="B15" s="23">
        <v>6721351</v>
      </c>
    </row>
    <row r="16" spans="1:2" x14ac:dyDescent="0.25">
      <c r="A16" t="s">
        <v>16</v>
      </c>
      <c r="B16" s="23">
        <v>3883691</v>
      </c>
    </row>
    <row r="17" spans="1:2" x14ac:dyDescent="0.25">
      <c r="A17" t="s">
        <v>17</v>
      </c>
      <c r="B17" s="23">
        <v>67835644</v>
      </c>
    </row>
    <row r="18" spans="1:2" x14ac:dyDescent="0.25">
      <c r="A18" t="s">
        <v>18</v>
      </c>
      <c r="B18" s="23">
        <v>18507625</v>
      </c>
    </row>
    <row r="19" spans="1:2" x14ac:dyDescent="0.25">
      <c r="A19" t="s">
        <v>19</v>
      </c>
      <c r="B19" s="23">
        <v>13532874</v>
      </c>
    </row>
    <row r="20" spans="1:2" x14ac:dyDescent="0.25">
      <c r="A20" t="s">
        <v>20</v>
      </c>
      <c r="B20" s="23">
        <v>12822270</v>
      </c>
    </row>
    <row r="21" spans="1:2" x14ac:dyDescent="0.25">
      <c r="A21" t="s">
        <v>21</v>
      </c>
      <c r="B21" s="23">
        <v>10172678</v>
      </c>
    </row>
    <row r="22" spans="1:2" x14ac:dyDescent="0.25">
      <c r="A22" t="s">
        <v>22</v>
      </c>
      <c r="B22" s="23">
        <v>16000188</v>
      </c>
    </row>
    <row r="23" spans="1:2" x14ac:dyDescent="0.25">
      <c r="A23" t="s">
        <v>23</v>
      </c>
      <c r="B23" s="23">
        <v>3570673</v>
      </c>
    </row>
    <row r="24" spans="1:2" x14ac:dyDescent="0.25">
      <c r="A24" t="s">
        <v>24</v>
      </c>
      <c r="B24" s="23">
        <v>31263978</v>
      </c>
    </row>
    <row r="25" spans="1:2" x14ac:dyDescent="0.25">
      <c r="A25" t="s">
        <v>25</v>
      </c>
      <c r="B25" s="23">
        <v>31889973</v>
      </c>
    </row>
    <row r="26" spans="1:2" x14ac:dyDescent="0.25">
      <c r="A26" t="s">
        <v>26</v>
      </c>
      <c r="B26" s="23">
        <v>26342422</v>
      </c>
    </row>
    <row r="27" spans="1:2" x14ac:dyDescent="0.25">
      <c r="A27" t="s">
        <v>27</v>
      </c>
      <c r="B27" s="23">
        <v>30001127</v>
      </c>
    </row>
    <row r="28" spans="1:2" x14ac:dyDescent="0.25">
      <c r="A28" t="s">
        <v>28</v>
      </c>
      <c r="B28" s="23">
        <v>6189565</v>
      </c>
    </row>
    <row r="29" spans="1:2" x14ac:dyDescent="0.25">
      <c r="A29" t="s">
        <v>29</v>
      </c>
      <c r="B29" s="23">
        <v>18398235</v>
      </c>
    </row>
    <row r="30" spans="1:2" x14ac:dyDescent="0.25">
      <c r="A30" t="s">
        <v>30</v>
      </c>
      <c r="B30" s="23">
        <v>2715054</v>
      </c>
    </row>
    <row r="31" spans="1:2" x14ac:dyDescent="0.25">
      <c r="A31" t="s">
        <v>31</v>
      </c>
      <c r="B31" s="23">
        <v>9512527</v>
      </c>
    </row>
    <row r="32" spans="1:2" x14ac:dyDescent="0.25">
      <c r="A32" t="s">
        <v>32</v>
      </c>
      <c r="B32" s="23">
        <v>8566648</v>
      </c>
    </row>
    <row r="33" spans="1:2" x14ac:dyDescent="0.25">
      <c r="A33" t="s">
        <v>33</v>
      </c>
      <c r="B33" s="23">
        <v>6055317</v>
      </c>
    </row>
    <row r="34" spans="1:2" x14ac:dyDescent="0.25">
      <c r="A34" t="s">
        <v>34</v>
      </c>
      <c r="B34" s="23">
        <v>46504882</v>
      </c>
    </row>
    <row r="35" spans="1:2" x14ac:dyDescent="0.25">
      <c r="A35" t="s">
        <v>35</v>
      </c>
      <c r="B35" s="23">
        <v>5205470</v>
      </c>
    </row>
    <row r="36" spans="1:2" x14ac:dyDescent="0.25">
      <c r="A36" t="s">
        <v>36</v>
      </c>
      <c r="B36" s="23">
        <v>98128430</v>
      </c>
    </row>
    <row r="37" spans="1:2" x14ac:dyDescent="0.25">
      <c r="A37" t="s">
        <v>37</v>
      </c>
      <c r="B37" s="23">
        <v>27680844</v>
      </c>
    </row>
    <row r="38" spans="1:2" x14ac:dyDescent="0.25">
      <c r="A38" t="s">
        <v>38</v>
      </c>
      <c r="B38" s="23">
        <v>3905221</v>
      </c>
    </row>
    <row r="39" spans="1:2" x14ac:dyDescent="0.25">
      <c r="A39" t="s">
        <v>39</v>
      </c>
      <c r="B39" s="23">
        <v>36325280</v>
      </c>
    </row>
    <row r="40" spans="1:2" x14ac:dyDescent="0.25">
      <c r="A40" t="s">
        <v>40</v>
      </c>
      <c r="B40" s="23">
        <v>13552443</v>
      </c>
    </row>
    <row r="41" spans="1:2" x14ac:dyDescent="0.25">
      <c r="A41" t="s">
        <v>41</v>
      </c>
      <c r="B41" s="23">
        <v>11164376</v>
      </c>
    </row>
    <row r="42" spans="1:2" x14ac:dyDescent="0.25">
      <c r="A42" t="s">
        <v>42</v>
      </c>
      <c r="B42" s="23">
        <v>57932234</v>
      </c>
    </row>
    <row r="43" spans="1:2" x14ac:dyDescent="0.25">
      <c r="A43" t="s">
        <v>43</v>
      </c>
      <c r="B43" s="23">
        <v>0</v>
      </c>
    </row>
    <row r="44" spans="1:2" x14ac:dyDescent="0.25">
      <c r="A44" t="s">
        <v>44</v>
      </c>
      <c r="B44" s="23">
        <v>4873593</v>
      </c>
    </row>
    <row r="45" spans="1:2" x14ac:dyDescent="0.25">
      <c r="A45" t="s">
        <v>45</v>
      </c>
      <c r="B45" s="23">
        <v>10311378</v>
      </c>
    </row>
    <row r="46" spans="1:2" x14ac:dyDescent="0.25">
      <c r="A46" t="s">
        <v>46</v>
      </c>
      <c r="B46" s="23">
        <v>4641553</v>
      </c>
    </row>
    <row r="47" spans="1:2" x14ac:dyDescent="0.25">
      <c r="A47" t="s">
        <v>47</v>
      </c>
      <c r="B47" s="23">
        <v>18696644</v>
      </c>
    </row>
    <row r="48" spans="1:2" x14ac:dyDescent="0.25">
      <c r="A48" t="s">
        <v>48</v>
      </c>
      <c r="B48" s="23">
        <v>120071475</v>
      </c>
    </row>
    <row r="49" spans="1:2" x14ac:dyDescent="0.25">
      <c r="A49" t="s">
        <v>49</v>
      </c>
      <c r="B49" s="23">
        <v>8989103</v>
      </c>
    </row>
    <row r="50" spans="1:2" x14ac:dyDescent="0.25">
      <c r="A50" t="s">
        <v>50</v>
      </c>
      <c r="B50" s="23">
        <v>2349876</v>
      </c>
    </row>
    <row r="51" spans="1:2" x14ac:dyDescent="0.25">
      <c r="A51" t="s">
        <v>51</v>
      </c>
      <c r="B51" s="23">
        <v>42904059</v>
      </c>
    </row>
    <row r="52" spans="1:2" x14ac:dyDescent="0.25">
      <c r="A52" t="s">
        <v>52</v>
      </c>
      <c r="B52" s="23">
        <v>37343234</v>
      </c>
    </row>
    <row r="53" spans="1:2" x14ac:dyDescent="0.25">
      <c r="A53" t="s">
        <v>53</v>
      </c>
      <c r="B53" s="23">
        <v>3547757</v>
      </c>
    </row>
    <row r="54" spans="1:2" x14ac:dyDescent="0.25">
      <c r="A54" t="s">
        <v>54</v>
      </c>
      <c r="B54" s="23">
        <v>21676158</v>
      </c>
    </row>
    <row r="55" spans="1:2" x14ac:dyDescent="0.25">
      <c r="A55" t="s">
        <v>55</v>
      </c>
      <c r="B55" s="23">
        <v>3268552</v>
      </c>
    </row>
    <row r="56" spans="1:2" x14ac:dyDescent="0.25">
      <c r="A56" t="s">
        <v>76</v>
      </c>
      <c r="B56" s="23">
        <f>SUM(B4:B55)</f>
        <v>1298677787</v>
      </c>
    </row>
    <row r="57" spans="1:2" x14ac:dyDescent="0.25">
      <c r="A57" t="s">
        <v>56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workbookViewId="0">
      <selection activeCell="G29" sqref="G29"/>
    </sheetView>
  </sheetViews>
  <sheetFormatPr defaultRowHeight="15" x14ac:dyDescent="0.25"/>
  <cols>
    <col min="2" max="2" width="40.7109375" style="59" bestFit="1" customWidth="1"/>
    <col min="3" max="3" width="18.140625" style="59" customWidth="1"/>
    <col min="4" max="4" width="15.28515625" style="59" bestFit="1" customWidth="1"/>
    <col min="5" max="5" width="3" style="59" customWidth="1"/>
    <col min="6" max="6" width="11.140625" style="59" bestFit="1" customWidth="1"/>
    <col min="7" max="7" width="13.5703125" style="66" customWidth="1"/>
    <col min="8" max="8" width="10.42578125" bestFit="1" customWidth="1"/>
  </cols>
  <sheetData>
    <row r="2" spans="1:8" x14ac:dyDescent="0.25">
      <c r="G2" s="60">
        <v>42306</v>
      </c>
    </row>
    <row r="3" spans="1:8" ht="45" x14ac:dyDescent="0.25">
      <c r="C3" s="59" t="s">
        <v>97</v>
      </c>
      <c r="D3" s="61" t="s">
        <v>97</v>
      </c>
      <c r="G3" s="62" t="s">
        <v>98</v>
      </c>
    </row>
    <row r="4" spans="1:8" x14ac:dyDescent="0.25">
      <c r="B4" s="59" t="s">
        <v>99</v>
      </c>
      <c r="D4" s="61" t="s">
        <v>100</v>
      </c>
      <c r="G4" s="62" t="s">
        <v>101</v>
      </c>
    </row>
    <row r="5" spans="1:8" ht="45" x14ac:dyDescent="0.25">
      <c r="A5" s="63" t="s">
        <v>102</v>
      </c>
      <c r="B5" s="64" t="s">
        <v>103</v>
      </c>
      <c r="C5" s="64" t="s">
        <v>104</v>
      </c>
      <c r="D5" s="64" t="s">
        <v>104</v>
      </c>
      <c r="E5" s="64"/>
      <c r="F5" s="64" t="s">
        <v>105</v>
      </c>
      <c r="G5" s="65" t="s">
        <v>106</v>
      </c>
      <c r="H5" s="63" t="s">
        <v>107</v>
      </c>
    </row>
    <row r="6" spans="1:8" x14ac:dyDescent="0.25">
      <c r="A6">
        <v>1</v>
      </c>
      <c r="B6" s="59" t="s">
        <v>6</v>
      </c>
      <c r="C6" s="59">
        <v>69.87</v>
      </c>
      <c r="D6" s="59">
        <v>69.87</v>
      </c>
      <c r="F6" s="59">
        <f>D6/100</f>
        <v>0.6987000000000001</v>
      </c>
      <c r="G6" s="66">
        <f>VLOOKUP(B6,'[1]FMAP in OLDC D1'!$C$2:$E$57,3,0)</f>
        <v>0.6987000000000001</v>
      </c>
      <c r="H6" t="b">
        <f>G6=F6</f>
        <v>1</v>
      </c>
    </row>
    <row r="7" spans="1:8" x14ac:dyDescent="0.25">
      <c r="A7">
        <v>2</v>
      </c>
      <c r="B7" s="59" t="s">
        <v>7</v>
      </c>
      <c r="C7" s="59">
        <v>50</v>
      </c>
      <c r="D7" s="59">
        <v>50</v>
      </c>
      <c r="F7" s="59">
        <f t="shared" ref="F7:F56" si="0">D7/100</f>
        <v>0.5</v>
      </c>
      <c r="G7" s="66">
        <f>VLOOKUP(B7,'[1]FMAP in OLDC D1'!$C$2:$E$57,3,0)</f>
        <v>0.5</v>
      </c>
      <c r="H7" t="b">
        <f t="shared" ref="H7:H56" si="1">G7=F7</f>
        <v>1</v>
      </c>
    </row>
    <row r="8" spans="1:8" x14ac:dyDescent="0.25">
      <c r="A8">
        <v>3</v>
      </c>
      <c r="B8" s="59" t="s">
        <v>8</v>
      </c>
      <c r="C8" s="59">
        <v>68.92</v>
      </c>
      <c r="D8" s="59">
        <v>68.92</v>
      </c>
      <c r="F8" s="59">
        <f t="shared" si="0"/>
        <v>0.68920000000000003</v>
      </c>
      <c r="G8" s="66">
        <f>VLOOKUP(B8,'[1]FMAP in OLDC D1'!$C$2:$E$57,3,0)</f>
        <v>0.68920000000000003</v>
      </c>
      <c r="H8" t="b">
        <f t="shared" si="1"/>
        <v>1</v>
      </c>
    </row>
    <row r="9" spans="1:8" x14ac:dyDescent="0.25">
      <c r="A9">
        <v>4</v>
      </c>
      <c r="B9" s="59" t="s">
        <v>9</v>
      </c>
      <c r="C9" s="59">
        <v>70</v>
      </c>
      <c r="D9" s="59">
        <v>70</v>
      </c>
      <c r="F9" s="59">
        <f t="shared" si="0"/>
        <v>0.7</v>
      </c>
      <c r="G9" s="66">
        <f>VLOOKUP(B9,'[1]FMAP in OLDC D1'!$C$2:$E$57,3,0)</f>
        <v>0.7</v>
      </c>
      <c r="H9" t="b">
        <f t="shared" si="1"/>
        <v>1</v>
      </c>
    </row>
    <row r="10" spans="1:8" x14ac:dyDescent="0.25">
      <c r="A10">
        <v>5</v>
      </c>
      <c r="B10" s="59" t="s">
        <v>10</v>
      </c>
      <c r="C10" s="59">
        <v>50</v>
      </c>
      <c r="D10" s="59">
        <v>50</v>
      </c>
      <c r="F10" s="59">
        <f t="shared" si="0"/>
        <v>0.5</v>
      </c>
      <c r="G10" s="66">
        <f>VLOOKUP(B10,'[1]FMAP in OLDC D1'!$C$2:$E$57,3,0)</f>
        <v>0.5</v>
      </c>
      <c r="H10" t="b">
        <f t="shared" si="1"/>
        <v>1</v>
      </c>
    </row>
    <row r="11" spans="1:8" x14ac:dyDescent="0.25">
      <c r="A11">
        <v>6</v>
      </c>
      <c r="B11" s="59" t="s">
        <v>11</v>
      </c>
      <c r="C11" s="59">
        <v>50.72</v>
      </c>
      <c r="D11" s="59">
        <v>50.72</v>
      </c>
      <c r="F11" s="59">
        <f t="shared" si="0"/>
        <v>0.50719999999999998</v>
      </c>
      <c r="G11" s="66">
        <f>VLOOKUP(B11,'[1]FMAP in OLDC D1'!$C$2:$E$57,3,0)</f>
        <v>0.50719999999999998</v>
      </c>
      <c r="H11" t="b">
        <f t="shared" si="1"/>
        <v>1</v>
      </c>
    </row>
    <row r="12" spans="1:8" x14ac:dyDescent="0.25">
      <c r="A12">
        <v>7</v>
      </c>
      <c r="B12" s="59" t="s">
        <v>89</v>
      </c>
      <c r="C12" s="59">
        <v>50</v>
      </c>
      <c r="D12" s="59">
        <v>50</v>
      </c>
      <c r="F12" s="59">
        <f t="shared" si="0"/>
        <v>0.5</v>
      </c>
      <c r="G12" s="66">
        <f>VLOOKUP(B12,'[1]FMAP in OLDC D1'!$C$2:$E$57,3,0)</f>
        <v>0.5</v>
      </c>
      <c r="H12" t="b">
        <f t="shared" si="1"/>
        <v>1</v>
      </c>
    </row>
    <row r="13" spans="1:8" x14ac:dyDescent="0.25">
      <c r="A13">
        <v>8</v>
      </c>
      <c r="B13" s="59" t="s">
        <v>12</v>
      </c>
      <c r="C13" s="59">
        <v>54.83</v>
      </c>
      <c r="D13" s="59">
        <v>54.83</v>
      </c>
      <c r="F13" s="59">
        <f t="shared" si="0"/>
        <v>0.54830000000000001</v>
      </c>
      <c r="G13" s="66">
        <f>VLOOKUP(B13,'[1]FMAP in OLDC D1'!$C$2:$E$57,3,0)</f>
        <v>0.54830000000000001</v>
      </c>
      <c r="H13" t="b">
        <f t="shared" si="1"/>
        <v>1</v>
      </c>
    </row>
    <row r="14" spans="1:8" x14ac:dyDescent="0.25">
      <c r="A14">
        <v>9</v>
      </c>
      <c r="B14" s="59" t="s">
        <v>90</v>
      </c>
      <c r="C14" s="59">
        <v>70</v>
      </c>
      <c r="D14" s="59">
        <v>70</v>
      </c>
      <c r="F14" s="59">
        <f t="shared" si="0"/>
        <v>0.7</v>
      </c>
      <c r="G14" s="66">
        <f>VLOOKUP(B14,'[1]FMAP in OLDC D1'!$C$2:$E$57,3,0)</f>
        <v>0.7</v>
      </c>
      <c r="H14" t="b">
        <f t="shared" si="1"/>
        <v>1</v>
      </c>
    </row>
    <row r="15" spans="1:8" x14ac:dyDescent="0.25">
      <c r="A15">
        <v>10</v>
      </c>
      <c r="B15" s="59" t="s">
        <v>108</v>
      </c>
      <c r="C15" s="59">
        <v>60.67</v>
      </c>
      <c r="D15" s="59">
        <v>60.67</v>
      </c>
      <c r="F15" s="59">
        <f t="shared" si="0"/>
        <v>0.60670000000000002</v>
      </c>
      <c r="G15" s="66">
        <f>VLOOKUP(B15,'[1]FMAP in OLDC D1'!$C$2:$E$57,3,0)</f>
        <v>0.60670000000000002</v>
      </c>
      <c r="H15" t="b">
        <f t="shared" si="1"/>
        <v>1</v>
      </c>
    </row>
    <row r="16" spans="1:8" x14ac:dyDescent="0.25">
      <c r="A16">
        <v>11</v>
      </c>
      <c r="B16" s="59" t="s">
        <v>14</v>
      </c>
      <c r="C16" s="59">
        <v>67.55</v>
      </c>
      <c r="D16" s="59">
        <v>67.55</v>
      </c>
      <c r="F16" s="59">
        <f t="shared" si="0"/>
        <v>0.67549999999999999</v>
      </c>
      <c r="G16" s="66">
        <f>VLOOKUP(B16,'[1]FMAP in OLDC D1'!$C$2:$E$57,3,0)</f>
        <v>0.67549999999999999</v>
      </c>
      <c r="H16" t="b">
        <f t="shared" si="1"/>
        <v>1</v>
      </c>
    </row>
    <row r="17" spans="1:8" x14ac:dyDescent="0.25">
      <c r="A17">
        <v>12</v>
      </c>
      <c r="B17" s="59" t="s">
        <v>15</v>
      </c>
      <c r="C17" s="59">
        <v>53.98</v>
      </c>
      <c r="D17" s="59">
        <v>53.98</v>
      </c>
      <c r="F17" s="59">
        <f t="shared" si="0"/>
        <v>0.53979999999999995</v>
      </c>
      <c r="G17" s="66">
        <f>VLOOKUP(B17,'[1]FMAP in OLDC D1'!$C$2:$E$57,3,0)</f>
        <v>0.53979999999999995</v>
      </c>
      <c r="H17" t="b">
        <f t="shared" si="1"/>
        <v>1</v>
      </c>
    </row>
    <row r="18" spans="1:8" x14ac:dyDescent="0.25">
      <c r="A18">
        <v>13</v>
      </c>
      <c r="B18" s="59" t="s">
        <v>16</v>
      </c>
      <c r="C18" s="59">
        <v>71.239999999999995</v>
      </c>
      <c r="D18" s="59">
        <v>71.239999999999995</v>
      </c>
      <c r="F18" s="59">
        <f t="shared" si="0"/>
        <v>0.71239999999999992</v>
      </c>
      <c r="G18" s="66">
        <f>VLOOKUP(B18,'[1]FMAP in OLDC D1'!$C$2:$E$57,3,0)</f>
        <v>0.71239999999999992</v>
      </c>
      <c r="H18" t="b">
        <f t="shared" si="1"/>
        <v>1</v>
      </c>
    </row>
    <row r="19" spans="1:8" x14ac:dyDescent="0.25">
      <c r="A19">
        <v>14</v>
      </c>
      <c r="B19" s="59" t="s">
        <v>17</v>
      </c>
      <c r="C19" s="59">
        <v>50.89</v>
      </c>
      <c r="D19" s="59">
        <v>50.89</v>
      </c>
      <c r="F19" s="59">
        <f t="shared" si="0"/>
        <v>0.50890000000000002</v>
      </c>
      <c r="G19" s="66">
        <f>VLOOKUP(B19,'[1]FMAP in OLDC D1'!$C$2:$E$57,3,0)</f>
        <v>0.50890000000000002</v>
      </c>
      <c r="H19" t="b">
        <f t="shared" si="1"/>
        <v>1</v>
      </c>
    </row>
    <row r="20" spans="1:8" x14ac:dyDescent="0.25">
      <c r="A20">
        <v>15</v>
      </c>
      <c r="B20" s="59" t="s">
        <v>18</v>
      </c>
      <c r="C20" s="59">
        <v>66.599999999999994</v>
      </c>
      <c r="D20" s="59">
        <v>66.599999999999994</v>
      </c>
      <c r="F20" s="59">
        <f t="shared" si="0"/>
        <v>0.66599999999999993</v>
      </c>
      <c r="G20" s="66">
        <f>VLOOKUP(B20,'[1]FMAP in OLDC D1'!$C$2:$E$57,3,0)</f>
        <v>0.66599999999999993</v>
      </c>
      <c r="H20" t="b">
        <f t="shared" si="1"/>
        <v>1</v>
      </c>
    </row>
    <row r="21" spans="1:8" x14ac:dyDescent="0.25">
      <c r="A21">
        <v>16</v>
      </c>
      <c r="B21" s="59" t="s">
        <v>19</v>
      </c>
      <c r="C21" s="59">
        <v>54.91</v>
      </c>
      <c r="D21" s="59">
        <v>54.91</v>
      </c>
      <c r="F21" s="59">
        <f t="shared" si="0"/>
        <v>0.54909999999999992</v>
      </c>
      <c r="G21" s="66">
        <f>VLOOKUP(B21,'[1]FMAP in OLDC D1'!$C$2:$E$57,3,0)</f>
        <v>0.54909999999999992</v>
      </c>
      <c r="H21" t="b">
        <f t="shared" si="1"/>
        <v>1</v>
      </c>
    </row>
    <row r="22" spans="1:8" x14ac:dyDescent="0.25">
      <c r="A22">
        <v>17</v>
      </c>
      <c r="B22" s="59" t="s">
        <v>20</v>
      </c>
      <c r="C22" s="59">
        <v>55.96</v>
      </c>
      <c r="D22" s="59">
        <v>55.96</v>
      </c>
      <c r="F22" s="59">
        <f t="shared" si="0"/>
        <v>0.55959999999999999</v>
      </c>
      <c r="G22" s="66">
        <f>VLOOKUP(B22,'[1]FMAP in OLDC D1'!$C$2:$E$57,3,0)</f>
        <v>0.55959999999999999</v>
      </c>
      <c r="H22" t="b">
        <f t="shared" si="1"/>
        <v>1</v>
      </c>
    </row>
    <row r="23" spans="1:8" x14ac:dyDescent="0.25">
      <c r="A23">
        <v>18</v>
      </c>
      <c r="B23" s="59" t="s">
        <v>21</v>
      </c>
      <c r="C23" s="59">
        <v>70.319999999999993</v>
      </c>
      <c r="D23" s="59">
        <v>70.319999999999993</v>
      </c>
      <c r="F23" s="59">
        <f t="shared" si="0"/>
        <v>0.70319999999999994</v>
      </c>
      <c r="G23" s="66">
        <f>VLOOKUP(B23,'[1]FMAP in OLDC D1'!$C$2:$E$57,3,0)</f>
        <v>0.70319999999999994</v>
      </c>
      <c r="H23" t="b">
        <f t="shared" si="1"/>
        <v>1</v>
      </c>
    </row>
    <row r="24" spans="1:8" x14ac:dyDescent="0.25">
      <c r="A24">
        <v>19</v>
      </c>
      <c r="B24" s="59" t="s">
        <v>91</v>
      </c>
      <c r="C24" s="59">
        <v>62.21</v>
      </c>
      <c r="D24" s="59">
        <v>62.21</v>
      </c>
      <c r="F24" s="59">
        <f t="shared" si="0"/>
        <v>0.62209999999999999</v>
      </c>
      <c r="G24" s="66">
        <f>VLOOKUP(B24,'[1]FMAP in OLDC D1'!$C$2:$E$57,3,0)</f>
        <v>0.62209999999999999</v>
      </c>
      <c r="H24" t="b">
        <f t="shared" si="1"/>
        <v>1</v>
      </c>
    </row>
    <row r="25" spans="1:8" x14ac:dyDescent="0.25">
      <c r="A25">
        <v>20</v>
      </c>
      <c r="B25" s="59" t="s">
        <v>23</v>
      </c>
      <c r="C25" s="59">
        <v>62.67</v>
      </c>
      <c r="D25" s="59">
        <v>62.67</v>
      </c>
      <c r="F25" s="59">
        <f t="shared" si="0"/>
        <v>0.62670000000000003</v>
      </c>
      <c r="G25" s="66">
        <f>VLOOKUP(B25,'[1]FMAP in OLDC D1'!$C$2:$E$57,3,0)</f>
        <v>0.62670000000000003</v>
      </c>
      <c r="H25" t="b">
        <f t="shared" si="1"/>
        <v>1</v>
      </c>
    </row>
    <row r="26" spans="1:8" x14ac:dyDescent="0.25">
      <c r="A26">
        <v>21</v>
      </c>
      <c r="B26" s="59" t="s">
        <v>24</v>
      </c>
      <c r="C26" s="59">
        <v>50</v>
      </c>
      <c r="D26" s="59">
        <v>50</v>
      </c>
      <c r="F26" s="59">
        <f t="shared" si="0"/>
        <v>0.5</v>
      </c>
      <c r="G26" s="66">
        <f>VLOOKUP(B26,'[1]FMAP in OLDC D1'!$C$2:$E$57,3,0)</f>
        <v>0.5</v>
      </c>
      <c r="H26" t="b">
        <f t="shared" si="1"/>
        <v>1</v>
      </c>
    </row>
    <row r="27" spans="1:8" x14ac:dyDescent="0.25">
      <c r="A27">
        <v>22</v>
      </c>
      <c r="B27" s="59" t="s">
        <v>25</v>
      </c>
      <c r="C27" s="59">
        <v>50</v>
      </c>
      <c r="D27" s="59">
        <v>50</v>
      </c>
      <c r="F27" s="59">
        <f t="shared" si="0"/>
        <v>0.5</v>
      </c>
      <c r="G27" s="66">
        <f>VLOOKUP(B27,'[1]FMAP in OLDC D1'!$C$2:$E$57,3,0)</f>
        <v>0.5</v>
      </c>
      <c r="H27" t="b">
        <f t="shared" si="1"/>
        <v>1</v>
      </c>
    </row>
    <row r="28" spans="1:8" x14ac:dyDescent="0.25">
      <c r="A28">
        <v>23</v>
      </c>
      <c r="B28" s="59" t="s">
        <v>26</v>
      </c>
      <c r="C28" s="59">
        <v>65.599999999999994</v>
      </c>
      <c r="D28" s="59">
        <v>65.599999999999994</v>
      </c>
      <c r="F28" s="59">
        <f t="shared" si="0"/>
        <v>0.65599999999999992</v>
      </c>
      <c r="G28" s="66">
        <f>VLOOKUP(B28,'[1]FMAP in OLDC D1'!$C$2:$E$57,3,0)</f>
        <v>0.65599999999999992</v>
      </c>
      <c r="H28" t="b">
        <f t="shared" si="1"/>
        <v>1</v>
      </c>
    </row>
    <row r="29" spans="1:8" x14ac:dyDescent="0.25">
      <c r="A29">
        <v>24</v>
      </c>
      <c r="B29" s="59" t="s">
        <v>27</v>
      </c>
      <c r="C29" s="59">
        <v>50</v>
      </c>
      <c r="D29" s="59">
        <v>50</v>
      </c>
      <c r="F29" s="59">
        <f t="shared" si="0"/>
        <v>0.5</v>
      </c>
      <c r="G29" s="66">
        <f>VLOOKUP(B29,'[1]FMAP in OLDC D1'!$C$2:$E$57,3,0)</f>
        <v>0.5</v>
      </c>
      <c r="H29" t="b">
        <f t="shared" si="1"/>
        <v>1</v>
      </c>
    </row>
    <row r="30" spans="1:8" x14ac:dyDescent="0.25">
      <c r="A30">
        <v>25</v>
      </c>
      <c r="B30" s="59" t="s">
        <v>28</v>
      </c>
      <c r="C30" s="59">
        <v>74.17</v>
      </c>
      <c r="D30" s="59">
        <v>74.17</v>
      </c>
      <c r="F30" s="59">
        <f t="shared" si="0"/>
        <v>0.74170000000000003</v>
      </c>
      <c r="G30" s="66">
        <f>VLOOKUP(B30,'[1]FMAP in OLDC D1'!$C$2:$E$57,3,0)</f>
        <v>0.74170000000000003</v>
      </c>
      <c r="H30" t="b">
        <f t="shared" si="1"/>
        <v>1</v>
      </c>
    </row>
    <row r="31" spans="1:8" x14ac:dyDescent="0.25">
      <c r="A31">
        <v>26</v>
      </c>
      <c r="B31" s="59" t="s">
        <v>29</v>
      </c>
      <c r="C31" s="59">
        <v>63.28</v>
      </c>
      <c r="D31" s="59">
        <v>63.28</v>
      </c>
      <c r="F31" s="59">
        <f t="shared" si="0"/>
        <v>0.63280000000000003</v>
      </c>
      <c r="G31" s="66">
        <f>VLOOKUP(B31,'[1]FMAP in OLDC D1'!$C$2:$E$57,3,0)</f>
        <v>0.63280000000000003</v>
      </c>
      <c r="H31" t="b">
        <f t="shared" si="1"/>
        <v>1</v>
      </c>
    </row>
    <row r="32" spans="1:8" x14ac:dyDescent="0.25">
      <c r="A32">
        <v>27</v>
      </c>
      <c r="B32" s="59" t="s">
        <v>30</v>
      </c>
      <c r="C32" s="59">
        <v>65.239999999999995</v>
      </c>
      <c r="D32" s="59">
        <v>65.239999999999995</v>
      </c>
      <c r="F32" s="59">
        <f t="shared" si="0"/>
        <v>0.65239999999999998</v>
      </c>
      <c r="G32" s="66">
        <f>VLOOKUP(B32,'[1]FMAP in OLDC D1'!$C$2:$E$57,3,0)</f>
        <v>0.65239999999999998</v>
      </c>
      <c r="H32" t="b">
        <f t="shared" si="1"/>
        <v>1</v>
      </c>
    </row>
    <row r="33" spans="1:8" x14ac:dyDescent="0.25">
      <c r="A33">
        <v>28</v>
      </c>
      <c r="B33" s="59" t="s">
        <v>31</v>
      </c>
      <c r="C33" s="59">
        <v>51.16</v>
      </c>
      <c r="D33" s="59">
        <v>51.16</v>
      </c>
      <c r="F33" s="59">
        <f t="shared" si="0"/>
        <v>0.51159999999999994</v>
      </c>
      <c r="G33" s="66">
        <f>VLOOKUP(B33,'[1]FMAP in OLDC D1'!$C$2:$E$57,3,0)</f>
        <v>0.51159999999999994</v>
      </c>
      <c r="H33" t="b">
        <f t="shared" si="1"/>
        <v>1</v>
      </c>
    </row>
    <row r="34" spans="1:8" x14ac:dyDescent="0.25">
      <c r="A34">
        <v>29</v>
      </c>
      <c r="B34" s="59" t="s">
        <v>32</v>
      </c>
      <c r="C34" s="59">
        <v>64.930000000000007</v>
      </c>
      <c r="D34" s="59">
        <v>64.930000000000007</v>
      </c>
      <c r="F34" s="59">
        <f t="shared" si="0"/>
        <v>0.6493000000000001</v>
      </c>
      <c r="G34" s="66">
        <f>VLOOKUP(B34,'[1]FMAP in OLDC D1'!$C$2:$E$57,3,0)</f>
        <v>0.6493000000000001</v>
      </c>
      <c r="H34" t="b">
        <f t="shared" si="1"/>
        <v>1</v>
      </c>
    </row>
    <row r="35" spans="1:8" x14ac:dyDescent="0.25">
      <c r="A35">
        <v>30</v>
      </c>
      <c r="B35" s="59" t="s">
        <v>33</v>
      </c>
      <c r="C35" s="59">
        <v>50</v>
      </c>
      <c r="D35" s="59">
        <v>50</v>
      </c>
      <c r="F35" s="59">
        <f t="shared" si="0"/>
        <v>0.5</v>
      </c>
      <c r="G35" s="66">
        <f>VLOOKUP(B35,'[1]FMAP in OLDC D1'!$C$2:$E$57,3,0)</f>
        <v>0.5</v>
      </c>
      <c r="H35" t="b">
        <f t="shared" si="1"/>
        <v>1</v>
      </c>
    </row>
    <row r="36" spans="1:8" x14ac:dyDescent="0.25">
      <c r="A36">
        <v>31</v>
      </c>
      <c r="B36" s="59" t="s">
        <v>34</v>
      </c>
      <c r="C36" s="59">
        <v>50</v>
      </c>
      <c r="D36" s="59">
        <v>50</v>
      </c>
      <c r="F36" s="59">
        <f t="shared" si="0"/>
        <v>0.5</v>
      </c>
      <c r="G36" s="66">
        <f>VLOOKUP(B36,'[1]FMAP in OLDC D1'!$C$2:$E$57,3,0)</f>
        <v>0.5</v>
      </c>
      <c r="H36" t="b">
        <f t="shared" si="1"/>
        <v>1</v>
      </c>
    </row>
    <row r="37" spans="1:8" x14ac:dyDescent="0.25">
      <c r="A37">
        <v>32</v>
      </c>
      <c r="B37" s="59" t="s">
        <v>35</v>
      </c>
      <c r="C37" s="59">
        <v>70.37</v>
      </c>
      <c r="D37" s="59">
        <v>70.37</v>
      </c>
      <c r="F37" s="59">
        <f t="shared" si="0"/>
        <v>0.70369999999999999</v>
      </c>
      <c r="G37" s="66">
        <f>VLOOKUP(B37,'[1]FMAP in OLDC D1'!$C$2:$E$57,3,0)</f>
        <v>0.70369999999999999</v>
      </c>
      <c r="H37" t="b">
        <f t="shared" si="1"/>
        <v>1</v>
      </c>
    </row>
    <row r="38" spans="1:8" x14ac:dyDescent="0.25">
      <c r="A38">
        <v>33</v>
      </c>
      <c r="B38" s="59" t="s">
        <v>109</v>
      </c>
      <c r="C38" s="59">
        <v>50</v>
      </c>
      <c r="D38" s="59">
        <v>50</v>
      </c>
      <c r="F38" s="59">
        <f t="shared" si="0"/>
        <v>0.5</v>
      </c>
      <c r="G38" s="66">
        <f>VLOOKUP(B38,'[1]FMAP in OLDC D1'!$C$2:$E$57,3,0)</f>
        <v>0.5</v>
      </c>
      <c r="H38" t="b">
        <f t="shared" si="1"/>
        <v>1</v>
      </c>
    </row>
    <row r="39" spans="1:8" x14ac:dyDescent="0.25">
      <c r="A39">
        <v>34</v>
      </c>
      <c r="B39" s="59" t="s">
        <v>37</v>
      </c>
      <c r="C39" s="59">
        <v>66.239999999999995</v>
      </c>
      <c r="D39" s="59">
        <v>66.239999999999995</v>
      </c>
      <c r="F39" s="59">
        <f t="shared" si="0"/>
        <v>0.66239999999999999</v>
      </c>
      <c r="G39" s="66">
        <f>VLOOKUP(B39,'[1]FMAP in OLDC D1'!$C$2:$E$57,3,0)</f>
        <v>0.66239999999999999</v>
      </c>
      <c r="H39" t="b">
        <f t="shared" si="1"/>
        <v>1</v>
      </c>
    </row>
    <row r="40" spans="1:8" x14ac:dyDescent="0.25">
      <c r="A40">
        <v>35</v>
      </c>
      <c r="B40" s="59" t="s">
        <v>38</v>
      </c>
      <c r="C40" s="59">
        <v>50</v>
      </c>
      <c r="D40" s="59">
        <v>50</v>
      </c>
      <c r="F40" s="59">
        <f t="shared" si="0"/>
        <v>0.5</v>
      </c>
      <c r="G40" s="66">
        <f>VLOOKUP(B40,'[1]FMAP in OLDC D1'!$C$2:$E$57,3,0)</f>
        <v>0.5</v>
      </c>
      <c r="H40" t="b">
        <f t="shared" si="1"/>
        <v>1</v>
      </c>
    </row>
    <row r="41" spans="1:8" x14ac:dyDescent="0.25">
      <c r="A41">
        <v>36</v>
      </c>
      <c r="B41" s="59" t="s">
        <v>39</v>
      </c>
      <c r="C41" s="59">
        <v>62.47</v>
      </c>
      <c r="D41" s="59">
        <v>62.47</v>
      </c>
      <c r="F41" s="59">
        <f t="shared" si="0"/>
        <v>0.62470000000000003</v>
      </c>
      <c r="G41" s="66">
        <f>VLOOKUP(B41,'[1]FMAP in OLDC D1'!$C$2:$E$57,3,0)</f>
        <v>0.62470000000000003</v>
      </c>
      <c r="H41" t="b">
        <f t="shared" si="1"/>
        <v>1</v>
      </c>
    </row>
    <row r="42" spans="1:8" x14ac:dyDescent="0.25">
      <c r="A42">
        <v>37</v>
      </c>
      <c r="B42" s="59" t="s">
        <v>40</v>
      </c>
      <c r="C42" s="59">
        <v>60.99</v>
      </c>
      <c r="D42" s="59">
        <v>60.99</v>
      </c>
      <c r="F42" s="59">
        <f t="shared" si="0"/>
        <v>0.6099</v>
      </c>
      <c r="G42" s="66">
        <f>VLOOKUP(B42,'[1]FMAP in OLDC D1'!$C$2:$E$57,3,0)</f>
        <v>0.6099</v>
      </c>
      <c r="H42" t="b">
        <f t="shared" si="1"/>
        <v>1</v>
      </c>
    </row>
    <row r="43" spans="1:8" x14ac:dyDescent="0.25">
      <c r="A43">
        <v>38</v>
      </c>
      <c r="B43" s="59" t="s">
        <v>41</v>
      </c>
      <c r="C43" s="59">
        <v>64.38</v>
      </c>
      <c r="D43" s="59">
        <v>64.38</v>
      </c>
      <c r="F43" s="59">
        <f t="shared" si="0"/>
        <v>0.64379999999999993</v>
      </c>
      <c r="G43" s="66">
        <f>VLOOKUP(B43,'[1]FMAP in OLDC D1'!$C$2:$E$57,3,0)</f>
        <v>0.64379999999999993</v>
      </c>
      <c r="H43" t="b">
        <f t="shared" si="1"/>
        <v>1</v>
      </c>
    </row>
    <row r="44" spans="1:8" x14ac:dyDescent="0.25">
      <c r="A44">
        <v>39</v>
      </c>
      <c r="B44" s="59" t="s">
        <v>42</v>
      </c>
      <c r="C44" s="59">
        <v>52.01</v>
      </c>
      <c r="D44" s="59">
        <v>52.01</v>
      </c>
      <c r="F44" s="59">
        <f t="shared" si="0"/>
        <v>0.52010000000000001</v>
      </c>
      <c r="G44" s="66">
        <f>VLOOKUP(B44,'[1]FMAP in OLDC D1'!$C$2:$E$57,3,0)</f>
        <v>0.52010000000000001</v>
      </c>
      <c r="H44" t="b">
        <f t="shared" si="1"/>
        <v>1</v>
      </c>
    </row>
    <row r="45" spans="1:8" x14ac:dyDescent="0.25">
      <c r="A45">
        <v>40</v>
      </c>
      <c r="B45" s="59" t="s">
        <v>44</v>
      </c>
      <c r="C45" s="59">
        <v>50.42</v>
      </c>
      <c r="D45" s="59">
        <v>50.42</v>
      </c>
      <c r="F45" s="59">
        <f t="shared" si="0"/>
        <v>0.50419999999999998</v>
      </c>
      <c r="G45" s="66">
        <f>VLOOKUP(B45,'[1]FMAP in OLDC D1'!$C$2:$E$57,3,0)</f>
        <v>0.50419999999999998</v>
      </c>
      <c r="H45" t="b">
        <f t="shared" si="1"/>
        <v>1</v>
      </c>
    </row>
    <row r="46" spans="1:8" x14ac:dyDescent="0.25">
      <c r="A46">
        <v>41</v>
      </c>
      <c r="B46" s="59" t="s">
        <v>45</v>
      </c>
      <c r="C46" s="59">
        <v>71.08</v>
      </c>
      <c r="D46" s="59">
        <v>71.08</v>
      </c>
      <c r="F46" s="59">
        <f t="shared" si="0"/>
        <v>0.71079999999999999</v>
      </c>
      <c r="G46" s="66">
        <f>VLOOKUP(B46,'[1]FMAP in OLDC D1'!$C$2:$E$57,3,0)</f>
        <v>0.71079999999999999</v>
      </c>
      <c r="H46" t="b">
        <f t="shared" si="1"/>
        <v>1</v>
      </c>
    </row>
    <row r="47" spans="1:8" x14ac:dyDescent="0.25">
      <c r="A47">
        <v>42</v>
      </c>
      <c r="B47" s="59" t="s">
        <v>46</v>
      </c>
      <c r="C47" s="59">
        <v>51.61</v>
      </c>
      <c r="D47" s="59">
        <v>51.61</v>
      </c>
      <c r="F47" s="59">
        <f t="shared" si="0"/>
        <v>0.5161</v>
      </c>
      <c r="G47" s="66">
        <f>VLOOKUP(B47,'[1]FMAP in OLDC D1'!$C$2:$E$57,3,0)</f>
        <v>0.5161</v>
      </c>
      <c r="H47" t="b">
        <f t="shared" si="1"/>
        <v>1</v>
      </c>
    </row>
    <row r="48" spans="1:8" x14ac:dyDescent="0.25">
      <c r="A48">
        <v>43</v>
      </c>
      <c r="B48" s="59" t="s">
        <v>47</v>
      </c>
      <c r="C48" s="59">
        <v>65.05</v>
      </c>
      <c r="D48" s="59">
        <v>65.05</v>
      </c>
      <c r="F48" s="59">
        <f t="shared" si="0"/>
        <v>0.65049999999999997</v>
      </c>
      <c r="G48" s="66">
        <f>VLOOKUP(B48,'[1]FMAP in OLDC D1'!$C$2:$E$57,3,0)</f>
        <v>0.65049999999999997</v>
      </c>
      <c r="H48" t="b">
        <f t="shared" si="1"/>
        <v>1</v>
      </c>
    </row>
    <row r="49" spans="1:8" x14ac:dyDescent="0.25">
      <c r="A49">
        <v>44</v>
      </c>
      <c r="B49" s="59" t="s">
        <v>48</v>
      </c>
      <c r="C49" s="59">
        <v>57.13</v>
      </c>
      <c r="D49" s="59">
        <v>57.13</v>
      </c>
      <c r="F49" s="59">
        <f t="shared" si="0"/>
        <v>0.57130000000000003</v>
      </c>
      <c r="G49" s="66">
        <f>VLOOKUP(B49,'[1]FMAP in OLDC D1'!$C$2:$E$57,3,0)</f>
        <v>0.57130000000000003</v>
      </c>
      <c r="H49" t="b">
        <f t="shared" si="1"/>
        <v>1</v>
      </c>
    </row>
    <row r="50" spans="1:8" x14ac:dyDescent="0.25">
      <c r="A50">
        <v>45</v>
      </c>
      <c r="B50" s="59" t="s">
        <v>49</v>
      </c>
      <c r="C50" s="59">
        <v>70.239999999999995</v>
      </c>
      <c r="D50" s="59">
        <v>70.239999999999995</v>
      </c>
      <c r="F50" s="59">
        <f t="shared" si="0"/>
        <v>0.70239999999999991</v>
      </c>
      <c r="G50" s="66">
        <f>VLOOKUP(B50,'[1]FMAP in OLDC D1'!$C$2:$E$57,3,0)</f>
        <v>0.70239999999999991</v>
      </c>
      <c r="H50" t="b">
        <f t="shared" si="1"/>
        <v>1</v>
      </c>
    </row>
    <row r="51" spans="1:8" x14ac:dyDescent="0.25">
      <c r="A51">
        <v>46</v>
      </c>
      <c r="B51" s="59" t="s">
        <v>50</v>
      </c>
      <c r="C51" s="59">
        <v>53.9</v>
      </c>
      <c r="D51" s="59">
        <v>53.9</v>
      </c>
      <c r="F51" s="59">
        <f t="shared" si="0"/>
        <v>0.53900000000000003</v>
      </c>
      <c r="G51" s="66">
        <f>VLOOKUP(B51,'[1]FMAP in OLDC D1'!$C$2:$E$57,3,0)</f>
        <v>0.53900000000000003</v>
      </c>
      <c r="H51" t="b">
        <f t="shared" si="1"/>
        <v>1</v>
      </c>
    </row>
    <row r="52" spans="1:8" x14ac:dyDescent="0.25">
      <c r="A52">
        <v>47</v>
      </c>
      <c r="B52" s="59" t="s">
        <v>51</v>
      </c>
      <c r="C52" s="59">
        <v>50</v>
      </c>
      <c r="D52" s="59">
        <v>50</v>
      </c>
      <c r="F52" s="59">
        <f t="shared" si="0"/>
        <v>0.5</v>
      </c>
      <c r="G52" s="66">
        <f>VLOOKUP(B52,'[1]FMAP in OLDC D1'!$C$2:$E$57,3,0)</f>
        <v>0.5</v>
      </c>
      <c r="H52" t="b">
        <f t="shared" si="1"/>
        <v>1</v>
      </c>
    </row>
    <row r="53" spans="1:8" x14ac:dyDescent="0.25">
      <c r="A53">
        <v>48</v>
      </c>
      <c r="B53" s="59" t="s">
        <v>52</v>
      </c>
      <c r="C53" s="59">
        <v>50</v>
      </c>
      <c r="D53" s="59">
        <v>50</v>
      </c>
      <c r="F53" s="59">
        <f t="shared" si="0"/>
        <v>0.5</v>
      </c>
      <c r="G53" s="66">
        <f>VLOOKUP(B53,'[1]FMAP in OLDC D1'!$C$2:$E$57,3,0)</f>
        <v>0.5</v>
      </c>
      <c r="H53" t="b">
        <f t="shared" si="1"/>
        <v>1</v>
      </c>
    </row>
    <row r="54" spans="1:8" x14ac:dyDescent="0.25">
      <c r="A54">
        <v>49</v>
      </c>
      <c r="B54" s="59" t="s">
        <v>53</v>
      </c>
      <c r="C54" s="59">
        <v>71.42</v>
      </c>
      <c r="D54" s="59">
        <v>71.42</v>
      </c>
      <c r="F54" s="59">
        <f t="shared" si="0"/>
        <v>0.71420000000000006</v>
      </c>
      <c r="G54" s="66">
        <f>VLOOKUP(B54,'[1]FMAP in OLDC D1'!$C$2:$E$57,3,0)</f>
        <v>0.71420000000000006</v>
      </c>
      <c r="H54" t="b">
        <f t="shared" si="1"/>
        <v>1</v>
      </c>
    </row>
    <row r="55" spans="1:8" x14ac:dyDescent="0.25">
      <c r="A55">
        <v>50</v>
      </c>
      <c r="B55" s="59" t="s">
        <v>54</v>
      </c>
      <c r="C55" s="59">
        <v>58.23</v>
      </c>
      <c r="D55" s="59">
        <v>58.23</v>
      </c>
      <c r="F55" s="59">
        <f t="shared" si="0"/>
        <v>0.58229999999999993</v>
      </c>
      <c r="G55" s="66">
        <f>VLOOKUP(B55,'[1]FMAP in OLDC D1'!$C$2:$E$57,3,0)</f>
        <v>0.58229999999999993</v>
      </c>
      <c r="H55" t="b">
        <f t="shared" si="1"/>
        <v>1</v>
      </c>
    </row>
    <row r="56" spans="1:8" x14ac:dyDescent="0.25">
      <c r="A56">
        <v>51</v>
      </c>
      <c r="B56" s="59" t="s">
        <v>55</v>
      </c>
      <c r="C56" s="59">
        <v>50</v>
      </c>
      <c r="D56" s="59">
        <v>50</v>
      </c>
      <c r="F56" s="59">
        <f t="shared" si="0"/>
        <v>0.5</v>
      </c>
      <c r="G56" s="66">
        <f>VLOOKUP(B56,'[1]FMAP in OLDC D1'!$C$2:$E$57,3,0)</f>
        <v>0.5</v>
      </c>
      <c r="H56" t="b">
        <f t="shared" si="1"/>
        <v>1</v>
      </c>
    </row>
    <row r="58" spans="1:8" x14ac:dyDescent="0.25">
      <c r="B58" s="59" t="s">
        <v>99</v>
      </c>
      <c r="D58" s="59" t="s">
        <v>100</v>
      </c>
    </row>
    <row r="59" spans="1:8" ht="45" x14ac:dyDescent="0.25">
      <c r="A59" t="s">
        <v>102</v>
      </c>
      <c r="B59" s="59" t="s">
        <v>110</v>
      </c>
      <c r="C59" s="59" t="s">
        <v>104</v>
      </c>
      <c r="D59" s="59" t="s">
        <v>104</v>
      </c>
    </row>
    <row r="60" spans="1:8" x14ac:dyDescent="0.25">
      <c r="A60">
        <v>1</v>
      </c>
      <c r="B60" s="59" t="s">
        <v>57</v>
      </c>
      <c r="C60" s="59">
        <v>55</v>
      </c>
      <c r="D60" s="59">
        <v>55</v>
      </c>
      <c r="G60" s="66" t="s">
        <v>111</v>
      </c>
      <c r="H60" t="s">
        <v>112</v>
      </c>
    </row>
    <row r="61" spans="1:8" x14ac:dyDescent="0.25">
      <c r="A61">
        <v>2</v>
      </c>
      <c r="B61" s="59" t="s">
        <v>58</v>
      </c>
      <c r="C61" s="59">
        <v>55</v>
      </c>
      <c r="D61" s="59">
        <v>55</v>
      </c>
      <c r="G61" s="66" t="s">
        <v>111</v>
      </c>
      <c r="H61" t="s">
        <v>112</v>
      </c>
    </row>
    <row r="62" spans="1:8" x14ac:dyDescent="0.25">
      <c r="A62">
        <v>3</v>
      </c>
      <c r="B62" s="59" t="s">
        <v>113</v>
      </c>
      <c r="C62" s="59">
        <v>55</v>
      </c>
      <c r="D62" s="59">
        <v>55</v>
      </c>
      <c r="G62" s="66" t="s">
        <v>111</v>
      </c>
      <c r="H62" t="s">
        <v>112</v>
      </c>
    </row>
    <row r="63" spans="1:8" x14ac:dyDescent="0.25">
      <c r="A63">
        <v>4</v>
      </c>
      <c r="B63" s="59" t="s">
        <v>43</v>
      </c>
      <c r="C63" s="59">
        <v>55</v>
      </c>
      <c r="D63" s="59">
        <v>55</v>
      </c>
      <c r="G63" s="66" t="s">
        <v>111</v>
      </c>
      <c r="H63" t="s">
        <v>112</v>
      </c>
    </row>
    <row r="64" spans="1:8" x14ac:dyDescent="0.25">
      <c r="A64">
        <v>5</v>
      </c>
      <c r="B64" s="59" t="s">
        <v>60</v>
      </c>
      <c r="C64" s="59">
        <v>55</v>
      </c>
      <c r="D64" s="59">
        <v>55</v>
      </c>
      <c r="G64" s="66" t="s">
        <v>111</v>
      </c>
      <c r="H6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FY16 AllocChart OCC</vt:lpstr>
      <vt:lpstr>FY15 Alloc Tbl Draft A (4)</vt:lpstr>
      <vt:lpstr>State Matchng Fixup (2)</vt:lpstr>
      <vt:lpstr>2016 FMAP R</vt:lpstr>
      <vt:lpstr>'FY15 Alloc Tbl Draft A (4)'!Print_Area</vt:lpstr>
      <vt:lpstr>'FY16 AllocChart OCC'!Print_Area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Rong, Yan (ACF)</dc:creator>
  <cp:lastModifiedBy>Windows User</cp:lastModifiedBy>
  <cp:lastPrinted>2016-03-14T16:34:36Z</cp:lastPrinted>
  <dcterms:created xsi:type="dcterms:W3CDTF">2015-04-20T19:15:57Z</dcterms:created>
  <dcterms:modified xsi:type="dcterms:W3CDTF">2016-03-14T18:17:06Z</dcterms:modified>
</cp:coreProperties>
</file>